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0" windowWidth="10395" windowHeight="6480" activeTab="0"/>
  </bookViews>
  <sheets>
    <sheet name="01.12.2012" sheetId="1" r:id="rId1"/>
    <sheet name="Лист1" sheetId="2" r:id="rId2"/>
    <sheet name="с причин 01 01 08" sheetId="3" r:id="rId3"/>
    <sheet name="для главы" sheetId="4" r:id="rId4"/>
    <sheet name="для главы 01 01 08" sheetId="5" r:id="rId5"/>
  </sheets>
  <definedNames>
    <definedName name="_xlnm.Print_Area" localSheetId="0">'01.12.2012'!$A$1:$O$38</definedName>
    <definedName name="_xlnm.Print_Area" localSheetId="3">'для главы'!$A$1:$O$34</definedName>
    <definedName name="_xlnm.Print_Area" localSheetId="4">'для главы 01 01 08'!$A$1:$U$34</definedName>
  </definedNames>
  <calcPr fullCalcOnLoad="1"/>
</workbook>
</file>

<file path=xl/sharedStrings.xml><?xml version="1.0" encoding="utf-8"?>
<sst xmlns="http://schemas.openxmlformats.org/spreadsheetml/2006/main" count="222" uniqueCount="106">
  <si>
    <t>С П Р А В К А</t>
  </si>
  <si>
    <t xml:space="preserve">              о поступлении собственных доходов бюджета за декабрь  2007 г.</t>
  </si>
  <si>
    <t xml:space="preserve">    г.Клинцы </t>
  </si>
  <si>
    <t xml:space="preserve">     </t>
  </si>
  <si>
    <t>(тыс.руб.)</t>
  </si>
  <si>
    <t>Факт январь 2007 г.</t>
  </si>
  <si>
    <t>Норматив распределения</t>
  </si>
  <si>
    <t>Исполне-но за 2006 г.</t>
  </si>
  <si>
    <t>План на 2007 год</t>
  </si>
  <si>
    <t>План на январь-декабрь 2007 г.</t>
  </si>
  <si>
    <t>Факт на 01.01.08 г.</t>
  </si>
  <si>
    <t>Отклоне-ние (+ -)</t>
  </si>
  <si>
    <r>
      <t>%                 исполне-ния факта за январь-декабрь</t>
    </r>
    <r>
      <rPr>
        <b/>
        <sz val="11"/>
        <rFont val="Arial Black"/>
        <family val="2"/>
      </rPr>
      <t xml:space="preserve">         2007 </t>
    </r>
    <r>
      <rPr>
        <b/>
        <sz val="11"/>
        <rFont val="Arial Cyr"/>
        <family val="2"/>
      </rPr>
      <t xml:space="preserve">г. к плану   </t>
    </r>
  </si>
  <si>
    <r>
      <t xml:space="preserve">Исполнено за </t>
    </r>
    <r>
      <rPr>
        <b/>
        <sz val="11"/>
        <rFont val="Arial Black"/>
        <family val="2"/>
      </rPr>
      <t>январь-декабрь</t>
    </r>
    <r>
      <rPr>
        <b/>
        <sz val="11"/>
        <rFont val="Arial Cyr"/>
        <family val="2"/>
      </rPr>
      <t xml:space="preserve">   2006 г.</t>
    </r>
  </si>
  <si>
    <r>
      <t>% исполне-ния факта январь-декабрь</t>
    </r>
    <r>
      <rPr>
        <b/>
        <sz val="11"/>
        <rFont val="Arial Black"/>
        <family val="2"/>
      </rPr>
      <t xml:space="preserve"> 2007 г</t>
    </r>
    <r>
      <rPr>
        <b/>
        <sz val="11"/>
        <rFont val="Arial Cyr"/>
        <family val="2"/>
      </rPr>
      <t>. к факту январь-декабрь 2006 г.</t>
    </r>
  </si>
  <si>
    <t>План на январь 2008 г.</t>
  </si>
  <si>
    <t>Обл. б-т</t>
  </si>
  <si>
    <t>Город. б-т</t>
  </si>
  <si>
    <t>По отдельным налоговым и неналоговым платежам 2007 года сложилось перевыполнение плановых показателей, которое объясняется улучшением социально-экономической ситуации в г.Клинцы, а также изменением отдельных макроэкономических факторов, используемых при прогнозировании собственных доходов бюджета Клинцовского городского округа. Кроме того, на результаты повлияло проведение системной работы по мобилизации собственных доходов в бюджет городского округа, осуществляемой совместными усилиями местных органов власти и контролирующими органами всех уровней.</t>
  </si>
  <si>
    <t>Налог на доходы ф/л</t>
  </si>
  <si>
    <t>Перевыполнение установленного плана поступлений по НДФЛ связано с увеличением налоговой базы по этому налогу, вызванной осуществлением Правительством РФ мер по повышению з/платы отдельным категориям работников. Так исходя из показателей прогноза социально-экономического развития города Клинцы, при планировании был учтен темп роста фонда оплаты труда в размере 115 процентов. Фактически, по состоянию на 01.01.2008г.  (контингент) 2006 год 146245 тыс.руб., 2007 год 195527 тыс.руб., рост 133,6%, оказали влияние  результаты работы по легализации заработной платы, доведения ее до величины прожиточного минимума, установленного в Брянской области, так же в результате инвестиционной деятельности ОАО "КАЗ" (НДФЛ контингент 25,9 мл.руб.), предоставление новых рабочих мест, а так же погашение недоимки МУП "ВКХ г.Клинцы" 700,0 тыс. руб., ООО "Метобработка" 175,0 тыс.руб.,путем целивого финансирования в счет взаимной задолженности ОАО "Клинцовское СМУ" 400,0 тыс.руб.</t>
  </si>
  <si>
    <t>Единый налог на вменен. доход</t>
  </si>
  <si>
    <t>100 % выполнение плановых показателей</t>
  </si>
  <si>
    <t>Единый налог, взимаемый в связи с применением упращен. системы</t>
  </si>
  <si>
    <t xml:space="preserve">перевыполнение плановых показателей по ЕН ПО УСН связано прежде всего с ростом доходов получаемых от реализации деятельности мелких предприятий и ИП, увеличением количества ИП так же с  погашением недоимки в конце текущего года ЧП  Маталыга В.Л. 965 тыс.руб.,ЧП Мефедов П.В. 1349,7 тыс.руб., ЧП Маталыга С.П. 1326,5 тыс.руб. </t>
  </si>
  <si>
    <t xml:space="preserve">Единый сельск. налог </t>
  </si>
  <si>
    <t>Налоги на имущество физических лиц</t>
  </si>
  <si>
    <t>в результате пополнения налоговой базы в результате приватизации имущества,проведения БТИ доскональной работы по выявлению собственников имущества, а так же погашение недоимки.</t>
  </si>
  <si>
    <t>Налоги на имущество организаций</t>
  </si>
  <si>
    <t>В результате  переоценки имущества предприятий, а так же погашение недоимки</t>
  </si>
  <si>
    <t>Налог на игорный бизнес</t>
  </si>
  <si>
    <t xml:space="preserve">Было запланировано погашение недоимки, которая составляет 1385,0 тыс.руб.  на 01.01.2008 года </t>
  </si>
  <si>
    <t>Земельный налог</t>
  </si>
  <si>
    <t>перевыполнение плановых показателей  связано с проведением контрольной работы, проводимой налоговыми органами, администрацией города, а так же в связи с ростом налогооблагаемой базы в результате дополнительной приватизации земельных участков</t>
  </si>
  <si>
    <t>Госпошлина</t>
  </si>
  <si>
    <t>увеличилась регистрация автотранспортных средств</t>
  </si>
  <si>
    <t>Задолженность и перерасчеты по отмененным налогам и сборам</t>
  </si>
  <si>
    <t>производились возвраты по налогу на прибыль организаций</t>
  </si>
  <si>
    <t>Целевые сборы с гр-н на сод.милиции (задолж. прошлых лет)</t>
  </si>
  <si>
    <t>100 % исполнение</t>
  </si>
  <si>
    <t>Аренда помещений</t>
  </si>
  <si>
    <t>поступление авансовых платежей и погашение недоимки</t>
  </si>
  <si>
    <t>Аренда земли</t>
  </si>
  <si>
    <t>перевыполнение плановых показателей произошло в связи с продажей права аренды земельных участков, а так же за счет погашения недоимки и перечисления авансовых платежей</t>
  </si>
  <si>
    <t>Доходы от перечисления прибыли МУП</t>
  </si>
  <si>
    <t>101 % исполнения</t>
  </si>
  <si>
    <t>Плата за негативное воздействие на окр.ср.</t>
  </si>
  <si>
    <t>, используемых при расчете</t>
  </si>
  <si>
    <t xml:space="preserve">перевыполнение  установленного плана поступления платы за негативное воздействие на окружающую среду связано с увеличением размеров показателей, используемых при расчетах, а так же погашением недоимки </t>
  </si>
  <si>
    <t>Доходы от продажи имущества</t>
  </si>
  <si>
    <t>Перевыполнение плановых показателей связано с тем, что в план приватизации были внесены изменения о дополнительной реализации имущества, находящегося в собственности городского округа</t>
  </si>
  <si>
    <t>Прочие доходы от использования имущества</t>
  </si>
  <si>
    <t xml:space="preserve">Невыполнение плановых показателей  связано с тем, что не было проведено аукциона по продаже права аренды имущества, в связи с отсутствием заявок на участие. </t>
  </si>
  <si>
    <t>Административные платежи</t>
  </si>
  <si>
    <t>Штрафы</t>
  </si>
  <si>
    <t>перевыполнение плановых показателей связано с тем, что администраторы данных поступлений усилили действия по контролю за нарушением действующего законодательства</t>
  </si>
  <si>
    <t>Возврат остатков</t>
  </si>
  <si>
    <r>
      <t>Прочие  доходы</t>
    </r>
    <r>
      <rPr>
        <sz val="11"/>
        <rFont val="Arial Cyr"/>
        <family val="2"/>
      </rPr>
      <t xml:space="preserve"> </t>
    </r>
  </si>
  <si>
    <t>были подготовлены уведомления об уточнении вида и принадлежности платежей и переданы в ФК</t>
  </si>
  <si>
    <t>ИТОГО ДОХОДЫ:</t>
  </si>
  <si>
    <t>доходы от продажи земли (источники)</t>
  </si>
  <si>
    <t xml:space="preserve">                  ВСЕГО:</t>
  </si>
  <si>
    <t>исп. Марченко Е.В.</t>
  </si>
  <si>
    <t>Исполне-но за 2005 г.</t>
  </si>
  <si>
    <t>План на 2007 год первонач.</t>
  </si>
  <si>
    <t>Исполнено за 2007 г.</t>
  </si>
  <si>
    <t>План на  2008 г.</t>
  </si>
  <si>
    <t>Уточненный план 2006г.</t>
  </si>
  <si>
    <t>% исполнения факта 2006г. К плану 2006г.</t>
  </si>
  <si>
    <t>Уточненный план на  2007 г.</t>
  </si>
  <si>
    <t>% роста плана 2008 года к факту 2007г.</t>
  </si>
  <si>
    <t>НДФЛ (контингент)</t>
  </si>
  <si>
    <t xml:space="preserve"> А Н А Л И З</t>
  </si>
  <si>
    <t xml:space="preserve">               поступления собственных доходов бюджета за 2006г., 2007 г., план 2008г.</t>
  </si>
  <si>
    <t>таблица 1</t>
  </si>
  <si>
    <t>Налог на игорный бизнес( задолженность прошлых лет)</t>
  </si>
  <si>
    <t>Доходы от продажи земельных участков</t>
  </si>
  <si>
    <t>Доходы в виде прибыли  по акциям принадлежащим городским округам</t>
  </si>
  <si>
    <t>Налог на имущество физических лиц</t>
  </si>
  <si>
    <t>Штрафы, санкции , возмещение вреда</t>
  </si>
  <si>
    <t xml:space="preserve">Отклонение к годовому плану </t>
  </si>
  <si>
    <t xml:space="preserve">Доходы от продажи квартир </t>
  </si>
  <si>
    <t>Доходы от продажи нематириальных активов</t>
  </si>
  <si>
    <t>Налог, взимаемый в связи с применением упрощен. системы</t>
  </si>
  <si>
    <t>Прочие неналоговые доходы</t>
  </si>
  <si>
    <t>Акцизы</t>
  </si>
  <si>
    <t>Отклонение (+ -)</t>
  </si>
  <si>
    <t>Доходы от  компенсации затрат бюджетов городских округов</t>
  </si>
  <si>
    <t>Налог, взимаемый в  связи с применением патентной системы налогообложения</t>
  </si>
  <si>
    <t>Прочие доходы от использования имущества (за наем)</t>
  </si>
  <si>
    <t>Исполнено за 2016 г.</t>
  </si>
  <si>
    <t>План на 2017 год</t>
  </si>
  <si>
    <t>невыясненные</t>
  </si>
  <si>
    <t>Прочие безвозмездные поступления (доля граждан)</t>
  </si>
  <si>
    <t>Факт октябрь 2016г.</t>
  </si>
  <si>
    <t>План январь-сентябрь 2017 года</t>
  </si>
  <si>
    <t>Факт январь-сентябрь 2017г.</t>
  </si>
  <si>
    <r>
      <t xml:space="preserve">%                 исполне-ния факта за январь-сентябрь </t>
    </r>
    <r>
      <rPr>
        <b/>
        <sz val="12"/>
        <rFont val="Arial Black"/>
        <family val="2"/>
      </rPr>
      <t xml:space="preserve">2017 </t>
    </r>
    <r>
      <rPr>
        <b/>
        <sz val="12"/>
        <rFont val="Arial Cyr"/>
        <family val="2"/>
      </rPr>
      <t xml:space="preserve">г. к плану  январь-сентябрь 2017 г.  </t>
    </r>
  </si>
  <si>
    <r>
      <t xml:space="preserve">% исполнения факта январь-сентябрь </t>
    </r>
    <r>
      <rPr>
        <b/>
        <sz val="12"/>
        <rFont val="Arial Black"/>
        <family val="2"/>
      </rPr>
      <t>2017 г</t>
    </r>
    <r>
      <rPr>
        <b/>
        <sz val="12"/>
        <rFont val="Arial Cyr"/>
        <family val="2"/>
      </rPr>
      <t>.к годовому плану</t>
    </r>
  </si>
  <si>
    <r>
      <t>Исполнено за январь-сентябрь</t>
    </r>
    <r>
      <rPr>
        <sz val="11"/>
        <rFont val="Arial Black"/>
        <family val="2"/>
      </rPr>
      <t xml:space="preserve"> 2016 г.</t>
    </r>
  </si>
  <si>
    <r>
      <t xml:space="preserve">% исполнения факта январь-сентябрь </t>
    </r>
    <r>
      <rPr>
        <b/>
        <sz val="12"/>
        <rFont val="Arial Black"/>
        <family val="2"/>
      </rPr>
      <t>2017 г</t>
    </r>
    <r>
      <rPr>
        <b/>
        <sz val="12"/>
        <rFont val="Arial Cyr"/>
        <family val="2"/>
      </rPr>
      <t>. к факту январь-сентябрь 2016 г.</t>
    </r>
  </si>
  <si>
    <t>План на октябрь 2017 года</t>
  </si>
  <si>
    <t xml:space="preserve">              о поступлении собственных доходов бюджета   за январь-сентябрь 2017  г.</t>
  </si>
  <si>
    <t>Начальник финансового управления</t>
  </si>
  <si>
    <t>Клинцовской городской администрации</t>
  </si>
  <si>
    <t>М.А. Титенко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</si>
</sst>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67">
    <font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sz val="11"/>
      <name val="Arial Cyr"/>
      <family val="0"/>
    </font>
    <font>
      <b/>
      <sz val="12"/>
      <name val="Bookman Old Style"/>
      <family val="1"/>
    </font>
    <font>
      <i/>
      <sz val="11"/>
      <name val="Arial Cyr"/>
      <family val="0"/>
    </font>
    <font>
      <b/>
      <sz val="11"/>
      <name val="Arial Black"/>
      <family val="2"/>
    </font>
    <font>
      <i/>
      <sz val="12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sz val="12"/>
      <color indexed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6"/>
      <name val="Bookman Old Style"/>
      <family val="1"/>
    </font>
    <font>
      <b/>
      <sz val="18"/>
      <name val="Arial Cyr"/>
      <family val="0"/>
    </font>
    <font>
      <sz val="12"/>
      <name val="Times New Roman"/>
      <family val="1"/>
    </font>
    <font>
      <b/>
      <sz val="16"/>
      <name val="Arial"/>
      <family val="2"/>
    </font>
    <font>
      <sz val="14"/>
      <name val="Arial Cyr"/>
      <family val="2"/>
    </font>
    <font>
      <sz val="18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i/>
      <sz val="16"/>
      <name val="Arial Cyr"/>
      <family val="0"/>
    </font>
    <font>
      <b/>
      <sz val="12"/>
      <name val="Arial Black"/>
      <family val="2"/>
    </font>
    <font>
      <sz val="11"/>
      <name val="Arial Black"/>
      <family val="2"/>
    </font>
    <font>
      <i/>
      <sz val="16"/>
      <name val="Times New Roman"/>
      <family val="1"/>
    </font>
    <font>
      <sz val="20"/>
      <name val="Times New Roman"/>
      <family val="1"/>
    </font>
    <font>
      <i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7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164" fontId="8" fillId="0" borderId="13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/>
    </xf>
    <xf numFmtId="164" fontId="9" fillId="0" borderId="13" xfId="0" applyNumberFormat="1" applyFont="1" applyBorder="1" applyAlignment="1">
      <alignment/>
    </xf>
    <xf numFmtId="164" fontId="8" fillId="0" borderId="14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justify"/>
    </xf>
    <xf numFmtId="0" fontId="0" fillId="0" borderId="16" xfId="0" applyBorder="1" applyAlignment="1">
      <alignment/>
    </xf>
    <xf numFmtId="0" fontId="1" fillId="0" borderId="12" xfId="0" applyFont="1" applyBorder="1" applyAlignment="1">
      <alignment vertical="justify" wrapText="1"/>
    </xf>
    <xf numFmtId="0" fontId="1" fillId="0" borderId="17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1" xfId="0" applyFont="1" applyBorder="1" applyAlignment="1">
      <alignment horizontal="justify"/>
    </xf>
    <xf numFmtId="164" fontId="8" fillId="0" borderId="14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10" fillId="0" borderId="13" xfId="0" applyFont="1" applyBorder="1" applyAlignment="1">
      <alignment/>
    </xf>
    <xf numFmtId="164" fontId="8" fillId="0" borderId="13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/>
    </xf>
    <xf numFmtId="164" fontId="8" fillId="0" borderId="14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164" fontId="8" fillId="0" borderId="14" xfId="0" applyNumberFormat="1" applyFont="1" applyBorder="1" applyAlignment="1">
      <alignment/>
    </xf>
    <xf numFmtId="0" fontId="2" fillId="0" borderId="22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vertical="justify"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" fillId="0" borderId="23" xfId="0" applyFont="1" applyBorder="1" applyAlignment="1">
      <alignment/>
    </xf>
    <xf numFmtId="0" fontId="13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/>
    </xf>
    <xf numFmtId="2" fontId="13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13" fillId="33" borderId="12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/>
    </xf>
    <xf numFmtId="168" fontId="16" fillId="0" borderId="11" xfId="0" applyNumberFormat="1" applyFont="1" applyBorder="1" applyAlignment="1">
      <alignment horizontal="center" vertical="center"/>
    </xf>
    <xf numFmtId="0" fontId="18" fillId="33" borderId="11" xfId="0" applyFont="1" applyFill="1" applyBorder="1" applyAlignment="1">
      <alignment horizontal="justify" vertical="center" wrapText="1"/>
    </xf>
    <xf numFmtId="0" fontId="18" fillId="33" borderId="12" xfId="0" applyFont="1" applyFill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14" fillId="0" borderId="11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8" fontId="20" fillId="0" borderId="13" xfId="0" applyNumberFormat="1" applyFont="1" applyBorder="1" applyAlignment="1">
      <alignment horizontal="center" vertical="center"/>
    </xf>
    <xf numFmtId="168" fontId="20" fillId="33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8" fontId="16" fillId="0" borderId="1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  <xf numFmtId="164" fontId="22" fillId="0" borderId="0" xfId="0" applyNumberFormat="1" applyFont="1" applyBorder="1" applyAlignment="1">
      <alignment/>
    </xf>
    <xf numFmtId="168" fontId="22" fillId="0" borderId="13" xfId="0" applyNumberFormat="1" applyFont="1" applyBorder="1" applyAlignment="1">
      <alignment horizontal="center" vertical="center"/>
    </xf>
    <xf numFmtId="168" fontId="21" fillId="0" borderId="13" xfId="0" applyNumberFormat="1" applyFont="1" applyBorder="1" applyAlignment="1">
      <alignment horizontal="center" vertical="center"/>
    </xf>
    <xf numFmtId="168" fontId="21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8" fontId="20" fillId="34" borderId="13" xfId="0" applyNumberFormat="1" applyFont="1" applyFill="1" applyBorder="1" applyAlignment="1">
      <alignment horizontal="center" vertical="center"/>
    </xf>
    <xf numFmtId="168" fontId="20" fillId="34" borderId="1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4" fontId="2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4" fontId="0" fillId="34" borderId="0" xfId="0" applyNumberFormat="1" applyFont="1" applyFill="1" applyBorder="1" applyAlignment="1">
      <alignment/>
    </xf>
    <xf numFmtId="4" fontId="13" fillId="34" borderId="0" xfId="0" applyNumberFormat="1" applyFont="1" applyFill="1" applyAlignment="1">
      <alignment horizontal="center"/>
    </xf>
    <xf numFmtId="0" fontId="14" fillId="0" borderId="0" xfId="0" applyFont="1" applyBorder="1" applyAlignment="1">
      <alignment/>
    </xf>
    <xf numFmtId="4" fontId="3" fillId="34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168" fontId="27" fillId="34" borderId="11" xfId="52" applyNumberFormat="1" applyFont="1" applyFill="1" applyBorder="1" applyAlignment="1" applyProtection="1">
      <alignment horizontal="center" vertical="center" wrapText="1"/>
      <protection locked="0"/>
    </xf>
    <xf numFmtId="4" fontId="28" fillId="34" borderId="11" xfId="0" applyNumberFormat="1" applyFont="1" applyFill="1" applyBorder="1" applyAlignment="1">
      <alignment horizontal="center" vertical="center" wrapText="1"/>
    </xf>
    <xf numFmtId="4" fontId="27" fillId="34" borderId="11" xfId="52" applyNumberFormat="1" applyFont="1" applyFill="1" applyBorder="1" applyAlignment="1" applyProtection="1">
      <alignment horizontal="center" vertical="center" wrapText="1"/>
      <protection locked="0"/>
    </xf>
    <xf numFmtId="168" fontId="14" fillId="0" borderId="14" xfId="0" applyNumberFormat="1" applyFont="1" applyBorder="1" applyAlignment="1">
      <alignment horizontal="center" vertical="center"/>
    </xf>
    <xf numFmtId="168" fontId="28" fillId="0" borderId="14" xfId="0" applyNumberFormat="1" applyFont="1" applyBorder="1" applyAlignment="1">
      <alignment horizontal="center" vertical="center"/>
    </xf>
    <xf numFmtId="0" fontId="27" fillId="34" borderId="11" xfId="52" applyFont="1" applyFill="1" applyBorder="1" applyAlignment="1" applyProtection="1">
      <alignment horizontal="center" vertical="center" wrapText="1"/>
      <protection locked="0"/>
    </xf>
    <xf numFmtId="4" fontId="28" fillId="34" borderId="11" xfId="0" applyNumberFormat="1" applyFont="1" applyFill="1" applyBorder="1" applyAlignment="1">
      <alignment horizontal="center" vertical="center"/>
    </xf>
    <xf numFmtId="164" fontId="27" fillId="34" borderId="11" xfId="52" applyNumberFormat="1" applyFont="1" applyFill="1" applyBorder="1" applyAlignment="1" applyProtection="1">
      <alignment horizontal="center" vertical="center" wrapText="1"/>
      <protection locked="0"/>
    </xf>
    <xf numFmtId="4" fontId="27" fillId="34" borderId="11" xfId="0" applyNumberFormat="1" applyFont="1" applyFill="1" applyBorder="1" applyAlignment="1">
      <alignment horizontal="center" vertical="center"/>
    </xf>
    <xf numFmtId="164" fontId="27" fillId="34" borderId="11" xfId="0" applyNumberFormat="1" applyFont="1" applyFill="1" applyBorder="1" applyAlignment="1">
      <alignment horizontal="center" vertical="center"/>
    </xf>
    <xf numFmtId="168" fontId="16" fillId="34" borderId="11" xfId="0" applyNumberFormat="1" applyFont="1" applyFill="1" applyBorder="1" applyAlignment="1">
      <alignment horizontal="center" vertical="center"/>
    </xf>
    <xf numFmtId="4" fontId="16" fillId="34" borderId="11" xfId="0" applyNumberFormat="1" applyFont="1" applyFill="1" applyBorder="1" applyAlignment="1">
      <alignment horizontal="center" vertical="center"/>
    </xf>
    <xf numFmtId="164" fontId="16" fillId="34" borderId="0" xfId="0" applyNumberFormat="1" applyFont="1" applyFill="1" applyBorder="1" applyAlignment="1">
      <alignment horizontal="center" vertical="center"/>
    </xf>
    <xf numFmtId="4" fontId="16" fillId="34" borderId="0" xfId="0" applyNumberFormat="1" applyFont="1" applyFill="1" applyBorder="1" applyAlignment="1">
      <alignment horizontal="center" vertical="center"/>
    </xf>
    <xf numFmtId="168" fontId="28" fillId="0" borderId="0" xfId="0" applyNumberFormat="1" applyFont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4" fontId="22" fillId="34" borderId="0" xfId="0" applyNumberFormat="1" applyFont="1" applyFill="1" applyBorder="1" applyAlignment="1">
      <alignment/>
    </xf>
    <xf numFmtId="164" fontId="14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4" fontId="14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4" fontId="8" fillId="34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" fontId="66" fillId="34" borderId="0" xfId="0" applyNumberFormat="1" applyFont="1" applyFill="1" applyAlignment="1">
      <alignment/>
    </xf>
    <xf numFmtId="0" fontId="66" fillId="34" borderId="0" xfId="0" applyFont="1" applyFill="1" applyAlignment="1">
      <alignment/>
    </xf>
    <xf numFmtId="0" fontId="66" fillId="0" borderId="0" xfId="0" applyFont="1" applyAlignment="1">
      <alignment/>
    </xf>
    <xf numFmtId="4" fontId="66" fillId="34" borderId="0" xfId="0" applyNumberFormat="1" applyFont="1" applyFill="1" applyBorder="1" applyAlignment="1">
      <alignment/>
    </xf>
    <xf numFmtId="0" fontId="2" fillId="0" borderId="2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/>
    </xf>
    <xf numFmtId="4" fontId="26" fillId="34" borderId="19" xfId="0" applyNumberFormat="1" applyFont="1" applyFill="1" applyBorder="1" applyAlignment="1">
      <alignment horizontal="center" vertical="center" wrapText="1"/>
    </xf>
    <xf numFmtId="4" fontId="26" fillId="34" borderId="1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" fontId="3" fillId="34" borderId="24" xfId="0" applyNumberFormat="1" applyFont="1" applyFill="1" applyBorder="1" applyAlignment="1">
      <alignment horizontal="center" vertical="center" wrapText="1"/>
    </xf>
    <xf numFmtId="4" fontId="3" fillId="34" borderId="25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8" fillId="34" borderId="25" xfId="0" applyNumberFormat="1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justify"/>
    </xf>
    <xf numFmtId="0" fontId="0" fillId="0" borderId="16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justify"/>
    </xf>
    <xf numFmtId="0" fontId="0" fillId="0" borderId="32" xfId="0" applyBorder="1" applyAlignment="1">
      <alignment horizontal="justify"/>
    </xf>
    <xf numFmtId="0" fontId="0" fillId="0" borderId="17" xfId="0" applyBorder="1" applyAlignment="1">
      <alignment horizontal="justify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33" xfId="0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34" xfId="0" applyBorder="1" applyAlignment="1">
      <alignment horizontal="justify"/>
    </xf>
    <xf numFmtId="0" fontId="0" fillId="0" borderId="15" xfId="0" applyFont="1" applyBorder="1" applyAlignment="1">
      <alignment horizontal="justify"/>
    </xf>
    <xf numFmtId="0" fontId="0" fillId="0" borderId="16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justify"/>
    </xf>
    <xf numFmtId="0" fontId="1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/>
    </xf>
    <xf numFmtId="168" fontId="47" fillId="0" borderId="31" xfId="0" applyNumberFormat="1" applyFont="1" applyBorder="1" applyAlignment="1">
      <alignment horizontal="left" vertical="center"/>
    </xf>
    <xf numFmtId="168" fontId="47" fillId="34" borderId="0" xfId="0" applyNumberFormat="1" applyFont="1" applyFill="1" applyBorder="1" applyAlignment="1">
      <alignment horizontal="left" vertical="center"/>
    </xf>
    <xf numFmtId="168" fontId="47" fillId="0" borderId="0" xfId="0" applyNumberFormat="1" applyFont="1" applyBorder="1" applyAlignment="1">
      <alignment horizontal="left" vertical="center"/>
    </xf>
    <xf numFmtId="0" fontId="47" fillId="0" borderId="0" xfId="0" applyFont="1" applyBorder="1" applyAlignment="1">
      <alignment horizontal="left"/>
    </xf>
    <xf numFmtId="0" fontId="48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168" fontId="47" fillId="0" borderId="0" xfId="0" applyNumberFormat="1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Q39"/>
  <sheetViews>
    <sheetView tabSelected="1" view="pageBreakPreview" zoomScale="50" zoomScaleNormal="75" zoomScaleSheetLayoutView="50" zoomScalePageLayoutView="0" workbookViewId="0" topLeftCell="A1">
      <pane xSplit="3" ySplit="7" topLeftCell="D2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36" sqref="B36:H38"/>
    </sheetView>
  </sheetViews>
  <sheetFormatPr defaultColWidth="9.00390625" defaultRowHeight="12.75"/>
  <cols>
    <col min="1" max="1" width="19.25390625" style="165" customWidth="1"/>
    <col min="2" max="2" width="53.625" style="119" customWidth="1"/>
    <col min="3" max="3" width="9.125" style="119" hidden="1" customWidth="1"/>
    <col min="4" max="4" width="24.875" style="166" customWidth="1"/>
    <col min="5" max="5" width="21.375" style="165" customWidth="1"/>
    <col min="6" max="6" width="24.75390625" style="164" customWidth="1"/>
    <col min="7" max="7" width="18.875" style="165" customWidth="1"/>
    <col min="8" max="8" width="21.125" style="119" customWidth="1"/>
    <col min="9" max="9" width="17.375" style="119" customWidth="1"/>
    <col min="10" max="11" width="19.375" style="119" customWidth="1"/>
    <col min="12" max="12" width="25.125" style="164" customWidth="1"/>
    <col min="13" max="13" width="0.2421875" style="119" hidden="1" customWidth="1"/>
    <col min="14" max="14" width="21.125" style="163" customWidth="1"/>
    <col min="15" max="15" width="18.25390625" style="167" customWidth="1"/>
    <col min="16" max="16" width="26.25390625" style="0" customWidth="1"/>
  </cols>
  <sheetData>
    <row r="2" spans="1:15" s="2" customFormat="1" ht="31.5" customHeight="1">
      <c r="A2" s="131"/>
      <c r="B2" s="174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32"/>
    </row>
    <row r="3" spans="1:16" ht="21.75" customHeight="1">
      <c r="A3" s="133"/>
      <c r="B3" s="175" t="s">
        <v>102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34"/>
      <c r="P3" s="119"/>
    </row>
    <row r="4" spans="1:16" ht="20.25">
      <c r="A4" s="133"/>
      <c r="B4" s="107"/>
      <c r="C4" s="107"/>
      <c r="D4" s="176" t="s">
        <v>2</v>
      </c>
      <c r="E4" s="176"/>
      <c r="F4" s="176"/>
      <c r="G4" s="176"/>
      <c r="H4" s="176"/>
      <c r="I4" s="176"/>
      <c r="J4" s="176"/>
      <c r="K4" s="116"/>
      <c r="L4" s="135"/>
      <c r="M4" s="136"/>
      <c r="N4" s="136"/>
      <c r="O4" s="134"/>
      <c r="P4" s="119"/>
    </row>
    <row r="5" spans="1:16" ht="15" customHeight="1" thickBot="1">
      <c r="A5" s="133"/>
      <c r="B5" s="5"/>
      <c r="C5" s="5"/>
      <c r="D5" s="5"/>
      <c r="E5" s="133"/>
      <c r="F5" s="137"/>
      <c r="G5" s="133"/>
      <c r="H5" s="5"/>
      <c r="I5" s="5"/>
      <c r="J5" s="1" t="s">
        <v>3</v>
      </c>
      <c r="K5" s="1"/>
      <c r="L5" s="138"/>
      <c r="M5" s="5" t="s">
        <v>4</v>
      </c>
      <c r="N5" s="7"/>
      <c r="O5" s="134"/>
      <c r="P5" s="119"/>
    </row>
    <row r="6" spans="1:16" s="8" customFormat="1" ht="37.5" customHeight="1">
      <c r="A6" s="185" t="s">
        <v>94</v>
      </c>
      <c r="B6" s="187"/>
      <c r="C6" s="168" t="s">
        <v>6</v>
      </c>
      <c r="D6" s="179" t="s">
        <v>90</v>
      </c>
      <c r="E6" s="183" t="s">
        <v>91</v>
      </c>
      <c r="F6" s="189" t="s">
        <v>95</v>
      </c>
      <c r="G6" s="191" t="s">
        <v>96</v>
      </c>
      <c r="H6" s="179" t="s">
        <v>86</v>
      </c>
      <c r="I6" s="179" t="s">
        <v>97</v>
      </c>
      <c r="J6" s="172" t="s">
        <v>80</v>
      </c>
      <c r="K6" s="181" t="s">
        <v>98</v>
      </c>
      <c r="L6" s="177" t="s">
        <v>99</v>
      </c>
      <c r="M6" s="172"/>
      <c r="N6" s="181" t="s">
        <v>100</v>
      </c>
      <c r="O6" s="170" t="s">
        <v>101</v>
      </c>
      <c r="P6" s="169"/>
    </row>
    <row r="7" spans="1:16" s="8" customFormat="1" ht="129.75" customHeight="1" thickBot="1">
      <c r="A7" s="186"/>
      <c r="B7" s="188"/>
      <c r="C7" s="128">
        <v>49</v>
      </c>
      <c r="D7" s="180"/>
      <c r="E7" s="184"/>
      <c r="F7" s="190"/>
      <c r="G7" s="192"/>
      <c r="H7" s="180"/>
      <c r="I7" s="180"/>
      <c r="J7" s="194"/>
      <c r="K7" s="182"/>
      <c r="L7" s="178"/>
      <c r="M7" s="173"/>
      <c r="N7" s="182"/>
      <c r="O7" s="171"/>
      <c r="P7" s="169"/>
    </row>
    <row r="8" spans="1:17" s="25" customFormat="1" ht="33.75" customHeight="1">
      <c r="A8" s="139">
        <v>17736.7</v>
      </c>
      <c r="B8" s="101" t="s">
        <v>19</v>
      </c>
      <c r="C8" s="102"/>
      <c r="D8" s="130">
        <v>197838.8</v>
      </c>
      <c r="E8" s="129">
        <v>198844.6</v>
      </c>
      <c r="F8" s="140">
        <v>140735.1</v>
      </c>
      <c r="G8" s="130">
        <v>147337.7</v>
      </c>
      <c r="H8" s="117">
        <f>G8-F8</f>
        <v>6602.600000000006</v>
      </c>
      <c r="I8" s="117">
        <f>G8/F8*100</f>
        <v>104.69150908337721</v>
      </c>
      <c r="J8" s="118">
        <f>G8-E8</f>
        <v>-51506.899999999994</v>
      </c>
      <c r="K8" s="125">
        <f>G8/E8*100</f>
        <v>74.09690783657187</v>
      </c>
      <c r="L8" s="141">
        <v>128221.9</v>
      </c>
      <c r="M8" s="142">
        <f>G8-L8</f>
        <v>19115.800000000017</v>
      </c>
      <c r="N8" s="143">
        <f aca="true" t="shared" si="0" ref="N8:N35">G8/L8*100</f>
        <v>114.90837368655433</v>
      </c>
      <c r="O8" s="140">
        <v>19272.9</v>
      </c>
      <c r="P8" s="115"/>
      <c r="Q8" s="113"/>
    </row>
    <row r="9" spans="1:17" s="25" customFormat="1" ht="33.75" customHeight="1">
      <c r="A9" s="144">
        <v>886.4</v>
      </c>
      <c r="B9" s="101" t="s">
        <v>85</v>
      </c>
      <c r="C9" s="102"/>
      <c r="D9" s="129">
        <v>9991.2</v>
      </c>
      <c r="E9" s="129">
        <v>7131.4</v>
      </c>
      <c r="F9" s="140">
        <v>5227.4</v>
      </c>
      <c r="G9" s="129">
        <v>6384.2</v>
      </c>
      <c r="H9" s="117">
        <f>G9-F9</f>
        <v>1156.8000000000002</v>
      </c>
      <c r="I9" s="117">
        <f aca="true" t="shared" si="1" ref="I9:I34">G9/F9*100</f>
        <v>122.129548150132</v>
      </c>
      <c r="J9" s="118">
        <f>G9-E9</f>
        <v>-747.1999999999998</v>
      </c>
      <c r="K9" s="125">
        <f aca="true" t="shared" si="2" ref="K9:K32">G9/E9*100</f>
        <v>89.52239391984745</v>
      </c>
      <c r="L9" s="141">
        <v>7340.4</v>
      </c>
      <c r="M9" s="142"/>
      <c r="N9" s="143">
        <f t="shared" si="0"/>
        <v>86.9734619366792</v>
      </c>
      <c r="O9" s="140">
        <v>741.1</v>
      </c>
      <c r="P9" s="115"/>
      <c r="Q9" s="113"/>
    </row>
    <row r="10" spans="1:17" s="25" customFormat="1" ht="56.25" customHeight="1">
      <c r="A10" s="144">
        <v>0</v>
      </c>
      <c r="B10" s="103" t="s">
        <v>83</v>
      </c>
      <c r="C10" s="102"/>
      <c r="D10" s="129">
        <v>0</v>
      </c>
      <c r="E10" s="129">
        <v>0</v>
      </c>
      <c r="F10" s="145">
        <v>0</v>
      </c>
      <c r="G10" s="129">
        <v>0</v>
      </c>
      <c r="H10" s="117">
        <f aca="true" t="shared" si="3" ref="H10:H34">G10-F10</f>
        <v>0</v>
      </c>
      <c r="I10" s="117">
        <v>0</v>
      </c>
      <c r="J10" s="118">
        <f aca="true" t="shared" si="4" ref="J10:J34">G10-E10</f>
        <v>0</v>
      </c>
      <c r="K10" s="125">
        <v>0</v>
      </c>
      <c r="L10" s="141">
        <v>0</v>
      </c>
      <c r="M10" s="142">
        <f aca="true" t="shared" si="5" ref="M10:M34">G10-L10</f>
        <v>0</v>
      </c>
      <c r="N10" s="143">
        <v>0</v>
      </c>
      <c r="O10" s="145">
        <v>0</v>
      </c>
      <c r="P10" s="115"/>
      <c r="Q10" s="113"/>
    </row>
    <row r="11" spans="1:17" s="25" customFormat="1" ht="75" customHeight="1">
      <c r="A11" s="144">
        <v>15</v>
      </c>
      <c r="B11" s="103" t="s">
        <v>88</v>
      </c>
      <c r="C11" s="102"/>
      <c r="D11" s="129">
        <v>245.4</v>
      </c>
      <c r="E11" s="129">
        <v>227.7</v>
      </c>
      <c r="F11" s="145">
        <v>144.3</v>
      </c>
      <c r="G11" s="129">
        <v>216.8</v>
      </c>
      <c r="H11" s="117">
        <f t="shared" si="3"/>
        <v>72.5</v>
      </c>
      <c r="I11" s="117">
        <f t="shared" si="1"/>
        <v>150.24255024255024</v>
      </c>
      <c r="J11" s="118">
        <f t="shared" si="4"/>
        <v>-10.899999999999977</v>
      </c>
      <c r="K11" s="125">
        <f t="shared" si="2"/>
        <v>95.21299956082566</v>
      </c>
      <c r="L11" s="141">
        <v>131.9</v>
      </c>
      <c r="M11" s="142"/>
      <c r="N11" s="143">
        <f>G11/L11*100</f>
        <v>164.3669446550417</v>
      </c>
      <c r="O11" s="145">
        <v>19</v>
      </c>
      <c r="P11" s="114"/>
      <c r="Q11" s="113"/>
    </row>
    <row r="12" spans="1:17" s="25" customFormat="1" ht="30.75" customHeight="1">
      <c r="A12" s="139">
        <v>10691.5</v>
      </c>
      <c r="B12" s="104" t="s">
        <v>21</v>
      </c>
      <c r="C12" s="102"/>
      <c r="D12" s="129">
        <v>47797.3</v>
      </c>
      <c r="E12" s="129">
        <v>49360.8</v>
      </c>
      <c r="F12" s="145">
        <v>36640.5</v>
      </c>
      <c r="G12" s="129">
        <v>34286.2</v>
      </c>
      <c r="H12" s="117">
        <f t="shared" si="3"/>
        <v>-2354.300000000003</v>
      </c>
      <c r="I12" s="117">
        <f t="shared" si="1"/>
        <v>93.57459641653361</v>
      </c>
      <c r="J12" s="118">
        <f t="shared" si="4"/>
        <v>-15074.600000000006</v>
      </c>
      <c r="K12" s="125">
        <f t="shared" si="2"/>
        <v>69.46038151731737</v>
      </c>
      <c r="L12" s="141">
        <v>35329.3</v>
      </c>
      <c r="M12" s="142">
        <f t="shared" si="5"/>
        <v>-1043.1000000000058</v>
      </c>
      <c r="N12" s="143">
        <f t="shared" si="0"/>
        <v>97.04749315723774</v>
      </c>
      <c r="O12" s="145">
        <v>11091.4</v>
      </c>
      <c r="P12" s="115"/>
      <c r="Q12" s="113"/>
    </row>
    <row r="13" spans="1:17" s="25" customFormat="1" ht="24.75" customHeight="1">
      <c r="A13" s="146">
        <v>0</v>
      </c>
      <c r="B13" s="101" t="s">
        <v>25</v>
      </c>
      <c r="C13" s="102"/>
      <c r="D13" s="129">
        <v>431.1</v>
      </c>
      <c r="E13" s="129">
        <v>407</v>
      </c>
      <c r="F13" s="145">
        <v>396.2</v>
      </c>
      <c r="G13" s="129">
        <v>880.7</v>
      </c>
      <c r="H13" s="117">
        <f t="shared" si="3"/>
        <v>484.50000000000006</v>
      </c>
      <c r="I13" s="117">
        <f>G13/F13*100</f>
        <v>222.28672387682988</v>
      </c>
      <c r="J13" s="118">
        <f t="shared" si="4"/>
        <v>473.70000000000005</v>
      </c>
      <c r="K13" s="125">
        <f t="shared" si="2"/>
        <v>216.3882063882064</v>
      </c>
      <c r="L13" s="141">
        <v>419.7</v>
      </c>
      <c r="M13" s="142">
        <f t="shared" si="5"/>
        <v>461.00000000000006</v>
      </c>
      <c r="N13" s="143">
        <f t="shared" si="0"/>
        <v>209.8403621634501</v>
      </c>
      <c r="O13" s="145">
        <v>0</v>
      </c>
      <c r="P13" s="115"/>
      <c r="Q13" s="113"/>
    </row>
    <row r="14" spans="1:17" s="25" customFormat="1" ht="42" customHeight="1">
      <c r="A14" s="144">
        <v>158.6</v>
      </c>
      <c r="B14" s="104" t="s">
        <v>78</v>
      </c>
      <c r="C14" s="102"/>
      <c r="D14" s="129">
        <v>1448.7</v>
      </c>
      <c r="E14" s="129">
        <v>846</v>
      </c>
      <c r="F14" s="145">
        <v>0</v>
      </c>
      <c r="G14" s="129">
        <v>229.5</v>
      </c>
      <c r="H14" s="117">
        <f t="shared" si="3"/>
        <v>229.5</v>
      </c>
      <c r="I14" s="117">
        <v>0</v>
      </c>
      <c r="J14" s="118">
        <f t="shared" si="4"/>
        <v>-616.5</v>
      </c>
      <c r="K14" s="125">
        <f t="shared" si="2"/>
        <v>27.127659574468083</v>
      </c>
      <c r="L14" s="141">
        <v>127.3</v>
      </c>
      <c r="M14" s="142">
        <f t="shared" si="5"/>
        <v>102.2</v>
      </c>
      <c r="N14" s="143">
        <f t="shared" si="0"/>
        <v>180.2827965435978</v>
      </c>
      <c r="O14" s="145">
        <v>180.4</v>
      </c>
      <c r="P14" s="115"/>
      <c r="Q14" s="113"/>
    </row>
    <row r="15" spans="1:17" s="25" customFormat="1" ht="51" customHeight="1">
      <c r="A15" s="146">
        <v>0</v>
      </c>
      <c r="B15" s="108" t="s">
        <v>75</v>
      </c>
      <c r="C15" s="109"/>
      <c r="D15" s="129">
        <v>0</v>
      </c>
      <c r="E15" s="129">
        <v>0</v>
      </c>
      <c r="F15" s="145">
        <v>0</v>
      </c>
      <c r="G15" s="129">
        <v>0</v>
      </c>
      <c r="H15" s="117">
        <f t="shared" si="3"/>
        <v>0</v>
      </c>
      <c r="I15" s="117">
        <v>0</v>
      </c>
      <c r="J15" s="118">
        <f t="shared" si="4"/>
        <v>0</v>
      </c>
      <c r="K15" s="125">
        <v>0</v>
      </c>
      <c r="L15" s="141">
        <v>0</v>
      </c>
      <c r="M15" s="142">
        <f t="shared" si="5"/>
        <v>0</v>
      </c>
      <c r="N15" s="143">
        <v>0</v>
      </c>
      <c r="O15" s="145">
        <v>0</v>
      </c>
      <c r="P15" s="115"/>
      <c r="Q15" s="113"/>
    </row>
    <row r="16" spans="1:17" s="25" customFormat="1" ht="26.25" customHeight="1">
      <c r="A16" s="139">
        <v>6486.9</v>
      </c>
      <c r="B16" s="101" t="s">
        <v>32</v>
      </c>
      <c r="C16" s="102"/>
      <c r="D16" s="129">
        <v>47582.6</v>
      </c>
      <c r="E16" s="129">
        <v>41881.2</v>
      </c>
      <c r="F16" s="145">
        <v>29974.1</v>
      </c>
      <c r="G16" s="129">
        <v>33953.5</v>
      </c>
      <c r="H16" s="117">
        <f t="shared" si="3"/>
        <v>3979.4000000000015</v>
      </c>
      <c r="I16" s="117">
        <f t="shared" si="1"/>
        <v>113.27612839084411</v>
      </c>
      <c r="J16" s="118">
        <f t="shared" si="4"/>
        <v>-7927.699999999997</v>
      </c>
      <c r="K16" s="125">
        <f t="shared" si="2"/>
        <v>81.07098172927233</v>
      </c>
      <c r="L16" s="141">
        <v>30309.1</v>
      </c>
      <c r="M16" s="142">
        <f t="shared" si="5"/>
        <v>3644.4000000000015</v>
      </c>
      <c r="N16" s="143">
        <f t="shared" si="0"/>
        <v>112.02411157045245</v>
      </c>
      <c r="O16" s="145">
        <v>6173.8</v>
      </c>
      <c r="P16" s="115"/>
      <c r="Q16" s="113"/>
    </row>
    <row r="17" spans="1:17" s="25" customFormat="1" ht="24" customHeight="1">
      <c r="A17" s="144">
        <v>332.4</v>
      </c>
      <c r="B17" s="101" t="s">
        <v>34</v>
      </c>
      <c r="C17" s="102"/>
      <c r="D17" s="129">
        <v>5592.8</v>
      </c>
      <c r="E17" s="129">
        <v>5559.1</v>
      </c>
      <c r="F17" s="145">
        <v>4072.1</v>
      </c>
      <c r="G17" s="129">
        <v>3693.9</v>
      </c>
      <c r="H17" s="117">
        <f t="shared" si="3"/>
        <v>-378.1999999999998</v>
      </c>
      <c r="I17" s="117">
        <f t="shared" si="1"/>
        <v>90.7124088308244</v>
      </c>
      <c r="J17" s="118">
        <f t="shared" si="4"/>
        <v>-1865.2000000000003</v>
      </c>
      <c r="K17" s="125">
        <f t="shared" si="2"/>
        <v>66.44780629958088</v>
      </c>
      <c r="L17" s="141">
        <v>4052.7</v>
      </c>
      <c r="M17" s="142">
        <f t="shared" si="5"/>
        <v>-358.7999999999997</v>
      </c>
      <c r="N17" s="143">
        <f t="shared" si="0"/>
        <v>91.14664297875491</v>
      </c>
      <c r="O17" s="145">
        <v>334.1</v>
      </c>
      <c r="P17" s="115"/>
      <c r="Q17" s="113"/>
    </row>
    <row r="18" spans="1:17" s="25" customFormat="1" ht="65.25" customHeight="1">
      <c r="A18" s="144">
        <v>0</v>
      </c>
      <c r="B18" s="105" t="s">
        <v>36</v>
      </c>
      <c r="C18" s="102"/>
      <c r="D18" s="129">
        <v>3.2</v>
      </c>
      <c r="E18" s="129">
        <v>0</v>
      </c>
      <c r="F18" s="145">
        <v>0</v>
      </c>
      <c r="G18" s="129">
        <v>0</v>
      </c>
      <c r="H18" s="117">
        <f t="shared" si="3"/>
        <v>0</v>
      </c>
      <c r="I18" s="117">
        <v>0</v>
      </c>
      <c r="J18" s="118">
        <f t="shared" si="4"/>
        <v>0</v>
      </c>
      <c r="K18" s="125">
        <v>0</v>
      </c>
      <c r="L18" s="141">
        <v>3.2</v>
      </c>
      <c r="M18" s="142">
        <f t="shared" si="5"/>
        <v>-3.2</v>
      </c>
      <c r="N18" s="143">
        <f t="shared" si="0"/>
        <v>0</v>
      </c>
      <c r="O18" s="145">
        <v>0</v>
      </c>
      <c r="P18" s="115"/>
      <c r="Q18" s="113"/>
    </row>
    <row r="19" spans="1:17" s="25" customFormat="1" ht="26.25">
      <c r="A19" s="144">
        <v>363.5</v>
      </c>
      <c r="B19" s="101" t="s">
        <v>40</v>
      </c>
      <c r="C19" s="102"/>
      <c r="D19" s="129">
        <v>4972.2</v>
      </c>
      <c r="E19" s="129">
        <v>5124.9</v>
      </c>
      <c r="F19" s="145">
        <v>3809</v>
      </c>
      <c r="G19" s="129">
        <v>3759.9</v>
      </c>
      <c r="H19" s="117">
        <f t="shared" si="3"/>
        <v>-49.09999999999991</v>
      </c>
      <c r="I19" s="117">
        <f t="shared" si="1"/>
        <v>98.71094775531635</v>
      </c>
      <c r="J19" s="118">
        <f t="shared" si="4"/>
        <v>-1364.9999999999995</v>
      </c>
      <c r="K19" s="125">
        <f t="shared" si="2"/>
        <v>73.36533395773577</v>
      </c>
      <c r="L19" s="141">
        <v>3762.4</v>
      </c>
      <c r="M19" s="142">
        <f t="shared" si="5"/>
        <v>-2.5</v>
      </c>
      <c r="N19" s="143">
        <f t="shared" si="0"/>
        <v>99.93355305124389</v>
      </c>
      <c r="O19" s="145">
        <v>438.6</v>
      </c>
      <c r="P19" s="115"/>
      <c r="Q19" s="113"/>
    </row>
    <row r="20" spans="1:17" s="25" customFormat="1" ht="26.25">
      <c r="A20" s="144">
        <v>-31.8</v>
      </c>
      <c r="B20" s="101" t="s">
        <v>42</v>
      </c>
      <c r="C20" s="102"/>
      <c r="D20" s="129">
        <v>12169.7</v>
      </c>
      <c r="E20" s="129">
        <v>14278.6</v>
      </c>
      <c r="F20" s="145">
        <v>6708.9</v>
      </c>
      <c r="G20" s="129">
        <v>3797.6</v>
      </c>
      <c r="H20" s="117">
        <f t="shared" si="3"/>
        <v>-2911.2999999999997</v>
      </c>
      <c r="I20" s="117">
        <f t="shared" si="1"/>
        <v>56.60540476084008</v>
      </c>
      <c r="J20" s="118">
        <f t="shared" si="4"/>
        <v>-10481</v>
      </c>
      <c r="K20" s="125">
        <f t="shared" si="2"/>
        <v>26.596445029624753</v>
      </c>
      <c r="L20" s="141">
        <v>12216.6</v>
      </c>
      <c r="M20" s="142">
        <f t="shared" si="5"/>
        <v>-8419</v>
      </c>
      <c r="N20" s="143">
        <f t="shared" si="0"/>
        <v>31.085572090434326</v>
      </c>
      <c r="O20" s="145">
        <v>3023.2</v>
      </c>
      <c r="P20" s="115"/>
      <c r="Q20" s="113"/>
    </row>
    <row r="21" spans="1:17" s="25" customFormat="1" ht="51.75" customHeight="1">
      <c r="A21" s="144">
        <v>0</v>
      </c>
      <c r="B21" s="104" t="s">
        <v>44</v>
      </c>
      <c r="C21" s="102"/>
      <c r="D21" s="129">
        <v>525</v>
      </c>
      <c r="E21" s="130">
        <v>205</v>
      </c>
      <c r="F21" s="145">
        <v>205</v>
      </c>
      <c r="G21" s="129">
        <v>403.5</v>
      </c>
      <c r="H21" s="117">
        <f t="shared" si="3"/>
        <v>198.5</v>
      </c>
      <c r="I21" s="117">
        <f t="shared" si="1"/>
        <v>196.8292682926829</v>
      </c>
      <c r="J21" s="118">
        <f t="shared" si="4"/>
        <v>198.5</v>
      </c>
      <c r="K21" s="125">
        <f t="shared" si="2"/>
        <v>196.8292682926829</v>
      </c>
      <c r="L21" s="141">
        <v>446.5</v>
      </c>
      <c r="M21" s="142">
        <f t="shared" si="5"/>
        <v>-43</v>
      </c>
      <c r="N21" s="143">
        <f t="shared" si="0"/>
        <v>90.36954087346024</v>
      </c>
      <c r="O21" s="145">
        <v>0</v>
      </c>
      <c r="P21" s="115"/>
      <c r="Q21" s="113"/>
    </row>
    <row r="22" spans="1:17" s="25" customFormat="1" ht="51" customHeight="1">
      <c r="A22" s="146">
        <v>273.2</v>
      </c>
      <c r="B22" s="104" t="s">
        <v>46</v>
      </c>
      <c r="C22" s="102"/>
      <c r="D22" s="129">
        <v>1416</v>
      </c>
      <c r="E22" s="129">
        <v>1434.2</v>
      </c>
      <c r="F22" s="145">
        <v>1075.6</v>
      </c>
      <c r="G22" s="129">
        <v>765.6</v>
      </c>
      <c r="H22" s="117">
        <f>G22-F22</f>
        <v>-309.9999999999999</v>
      </c>
      <c r="I22" s="117">
        <f t="shared" si="1"/>
        <v>71.17887690591299</v>
      </c>
      <c r="J22" s="118">
        <f t="shared" si="4"/>
        <v>-668.6</v>
      </c>
      <c r="K22" s="125">
        <f t="shared" si="2"/>
        <v>53.3816761957886</v>
      </c>
      <c r="L22" s="141">
        <v>1065.2</v>
      </c>
      <c r="M22" s="142">
        <f t="shared" si="5"/>
        <v>-299.6</v>
      </c>
      <c r="N22" s="143">
        <f t="shared" si="0"/>
        <v>71.87382651145325</v>
      </c>
      <c r="O22" s="145">
        <v>358.5</v>
      </c>
      <c r="P22" s="115"/>
      <c r="Q22" s="113"/>
    </row>
    <row r="23" spans="1:17" s="25" customFormat="1" ht="26.25">
      <c r="A23" s="146">
        <v>0</v>
      </c>
      <c r="B23" s="111" t="s">
        <v>81</v>
      </c>
      <c r="C23" s="102"/>
      <c r="D23" s="129">
        <v>0</v>
      </c>
      <c r="E23" s="129">
        <v>0</v>
      </c>
      <c r="F23" s="145">
        <v>0</v>
      </c>
      <c r="G23" s="129">
        <v>0</v>
      </c>
      <c r="H23" s="117">
        <f t="shared" si="3"/>
        <v>0</v>
      </c>
      <c r="I23" s="117">
        <v>0</v>
      </c>
      <c r="J23" s="118">
        <f t="shared" si="4"/>
        <v>0</v>
      </c>
      <c r="K23" s="125">
        <v>0</v>
      </c>
      <c r="L23" s="141">
        <v>0</v>
      </c>
      <c r="M23" s="142">
        <f t="shared" si="5"/>
        <v>0</v>
      </c>
      <c r="N23" s="143">
        <v>0</v>
      </c>
      <c r="O23" s="145">
        <v>0</v>
      </c>
      <c r="P23" s="115"/>
      <c r="Q23" s="113"/>
    </row>
    <row r="24" spans="1:17" s="25" customFormat="1" ht="40.5">
      <c r="A24" s="146">
        <v>0</v>
      </c>
      <c r="B24" s="112" t="s">
        <v>82</v>
      </c>
      <c r="C24" s="102"/>
      <c r="D24" s="129">
        <v>0</v>
      </c>
      <c r="E24" s="129">
        <v>0</v>
      </c>
      <c r="F24" s="145">
        <v>0</v>
      </c>
      <c r="G24" s="129">
        <v>0</v>
      </c>
      <c r="H24" s="117">
        <f t="shared" si="3"/>
        <v>0</v>
      </c>
      <c r="I24" s="117">
        <v>0</v>
      </c>
      <c r="J24" s="118">
        <f t="shared" si="4"/>
        <v>0</v>
      </c>
      <c r="K24" s="125">
        <v>0</v>
      </c>
      <c r="L24" s="141">
        <v>0</v>
      </c>
      <c r="M24" s="142">
        <f>G24-L25</f>
        <v>-27356.5</v>
      </c>
      <c r="N24" s="143">
        <v>0</v>
      </c>
      <c r="O24" s="145">
        <v>0</v>
      </c>
      <c r="P24" s="115"/>
      <c r="Q24" s="113"/>
    </row>
    <row r="25" spans="1:17" s="25" customFormat="1" ht="31.5" customHeight="1">
      <c r="A25" s="139">
        <v>16097.9</v>
      </c>
      <c r="B25" s="104" t="s">
        <v>49</v>
      </c>
      <c r="C25" s="102"/>
      <c r="D25" s="129">
        <v>43757.6</v>
      </c>
      <c r="E25" s="129">
        <v>19777.7</v>
      </c>
      <c r="F25" s="145">
        <v>19777.7</v>
      </c>
      <c r="G25" s="129">
        <v>20378.7</v>
      </c>
      <c r="H25" s="117">
        <f t="shared" si="3"/>
        <v>601</v>
      </c>
      <c r="I25" s="117">
        <f t="shared" si="1"/>
        <v>103.0387759951865</v>
      </c>
      <c r="J25" s="118">
        <f>G25-E25</f>
        <v>601</v>
      </c>
      <c r="K25" s="125">
        <f t="shared" si="2"/>
        <v>103.0387759951865</v>
      </c>
      <c r="L25" s="147">
        <v>27356.5</v>
      </c>
      <c r="M25" s="142">
        <f>G25-L27</f>
        <v>18545.100000000002</v>
      </c>
      <c r="N25" s="143">
        <f t="shared" si="0"/>
        <v>74.4930820828688</v>
      </c>
      <c r="O25" s="145">
        <v>0</v>
      </c>
      <c r="P25" s="115"/>
      <c r="Q25" s="113"/>
    </row>
    <row r="26" spans="1:17" s="25" customFormat="1" ht="39.75" customHeight="1">
      <c r="A26" s="148">
        <v>199.2</v>
      </c>
      <c r="B26" s="104" t="s">
        <v>89</v>
      </c>
      <c r="C26" s="102"/>
      <c r="D26" s="129">
        <v>3154.4</v>
      </c>
      <c r="E26" s="129">
        <v>1800</v>
      </c>
      <c r="F26" s="145">
        <v>1350</v>
      </c>
      <c r="G26" s="129">
        <v>2136.5</v>
      </c>
      <c r="H26" s="117">
        <f t="shared" si="3"/>
        <v>786.5</v>
      </c>
      <c r="I26" s="117">
        <f t="shared" si="1"/>
        <v>158.25925925925927</v>
      </c>
      <c r="J26" s="118">
        <f>G26-E26</f>
        <v>336.5</v>
      </c>
      <c r="K26" s="125">
        <f t="shared" si="2"/>
        <v>118.69444444444443</v>
      </c>
      <c r="L26" s="147">
        <v>2374.5</v>
      </c>
      <c r="M26" s="142"/>
      <c r="N26" s="143">
        <f t="shared" si="0"/>
        <v>89.97683722889029</v>
      </c>
      <c r="O26" s="145">
        <v>150</v>
      </c>
      <c r="P26" s="115"/>
      <c r="Q26" s="113"/>
    </row>
    <row r="27" spans="1:17" s="25" customFormat="1" ht="59.25" customHeight="1">
      <c r="A27" s="148">
        <v>141.6</v>
      </c>
      <c r="B27" s="104" t="s">
        <v>76</v>
      </c>
      <c r="C27" s="102"/>
      <c r="D27" s="129">
        <v>2400.3</v>
      </c>
      <c r="E27" s="129">
        <v>1556.8</v>
      </c>
      <c r="F27" s="145">
        <v>1090</v>
      </c>
      <c r="G27" s="129">
        <v>1933.2</v>
      </c>
      <c r="H27" s="117">
        <f>G27-F27</f>
        <v>843.2</v>
      </c>
      <c r="I27" s="117">
        <f t="shared" si="1"/>
        <v>177.3577981651376</v>
      </c>
      <c r="J27" s="118">
        <f>G27-E27</f>
        <v>376.4000000000001</v>
      </c>
      <c r="K27" s="125">
        <f t="shared" si="2"/>
        <v>124.17780061664953</v>
      </c>
      <c r="L27" s="147">
        <v>1833.6</v>
      </c>
      <c r="M27" s="142" t="e">
        <f>G27-#REF!</f>
        <v>#REF!</v>
      </c>
      <c r="N27" s="143">
        <f t="shared" si="0"/>
        <v>105.43193717277488</v>
      </c>
      <c r="O27" s="145">
        <v>130</v>
      </c>
      <c r="P27" s="115"/>
      <c r="Q27" s="113"/>
    </row>
    <row r="28" spans="1:17" s="25" customFormat="1" ht="69" customHeight="1">
      <c r="A28" s="148">
        <v>0</v>
      </c>
      <c r="B28" s="104" t="s">
        <v>77</v>
      </c>
      <c r="C28" s="102"/>
      <c r="D28" s="129">
        <v>0.5</v>
      </c>
      <c r="E28" s="129">
        <v>0.5</v>
      </c>
      <c r="F28" s="145">
        <v>0.4</v>
      </c>
      <c r="G28" s="129">
        <v>14.5</v>
      </c>
      <c r="H28" s="117">
        <f t="shared" si="3"/>
        <v>14.1</v>
      </c>
      <c r="I28" s="117">
        <f t="shared" si="1"/>
        <v>3625</v>
      </c>
      <c r="J28" s="118">
        <f t="shared" si="4"/>
        <v>14</v>
      </c>
      <c r="K28" s="125">
        <f t="shared" si="2"/>
        <v>2900</v>
      </c>
      <c r="L28" s="147">
        <v>0.4</v>
      </c>
      <c r="M28" s="142">
        <f t="shared" si="5"/>
        <v>14.1</v>
      </c>
      <c r="N28" s="143">
        <f t="shared" si="0"/>
        <v>3625</v>
      </c>
      <c r="O28" s="145">
        <v>0</v>
      </c>
      <c r="P28" s="115"/>
      <c r="Q28" s="113"/>
    </row>
    <row r="29" spans="1:17" s="25" customFormat="1" ht="66" customHeight="1">
      <c r="A29" s="139">
        <v>58.7</v>
      </c>
      <c r="B29" s="104" t="s">
        <v>87</v>
      </c>
      <c r="C29" s="102"/>
      <c r="D29" s="129">
        <v>1973.1</v>
      </c>
      <c r="E29" s="129">
        <v>2362</v>
      </c>
      <c r="F29" s="145">
        <v>1771.5</v>
      </c>
      <c r="G29" s="129">
        <v>1763.8</v>
      </c>
      <c r="H29" s="117">
        <f t="shared" si="3"/>
        <v>-7.7000000000000455</v>
      </c>
      <c r="I29" s="117">
        <f t="shared" si="1"/>
        <v>99.56534010725375</v>
      </c>
      <c r="J29" s="118">
        <f t="shared" si="4"/>
        <v>-598.2</v>
      </c>
      <c r="K29" s="125">
        <f t="shared" si="2"/>
        <v>74.6740050804403</v>
      </c>
      <c r="L29" s="141">
        <v>1356.1</v>
      </c>
      <c r="M29" s="142">
        <f t="shared" si="5"/>
        <v>407.70000000000005</v>
      </c>
      <c r="N29" s="143">
        <f t="shared" si="0"/>
        <v>130.0641545608731</v>
      </c>
      <c r="O29" s="145">
        <v>196.8</v>
      </c>
      <c r="P29" s="115"/>
      <c r="Q29" s="113"/>
    </row>
    <row r="30" spans="1:17" s="25" customFormat="1" ht="39.75" customHeight="1">
      <c r="A30" s="148">
        <v>371.2</v>
      </c>
      <c r="B30" s="104" t="s">
        <v>79</v>
      </c>
      <c r="C30" s="102"/>
      <c r="D30" s="129">
        <v>5054.3</v>
      </c>
      <c r="E30" s="129">
        <v>4239.5</v>
      </c>
      <c r="F30" s="145">
        <v>3153</v>
      </c>
      <c r="G30" s="129">
        <v>3490.4</v>
      </c>
      <c r="H30" s="117">
        <f t="shared" si="3"/>
        <v>337.4000000000001</v>
      </c>
      <c r="I30" s="117">
        <f t="shared" si="1"/>
        <v>110.70091975895973</v>
      </c>
      <c r="J30" s="118">
        <f t="shared" si="4"/>
        <v>-749.0999999999999</v>
      </c>
      <c r="K30" s="125">
        <f t="shared" si="2"/>
        <v>82.33046349805402</v>
      </c>
      <c r="L30" s="147">
        <v>3610.2</v>
      </c>
      <c r="M30" s="142">
        <f t="shared" si="5"/>
        <v>-119.79999999999973</v>
      </c>
      <c r="N30" s="143">
        <f t="shared" si="0"/>
        <v>96.68162428674313</v>
      </c>
      <c r="O30" s="145">
        <v>309.6</v>
      </c>
      <c r="P30" s="115"/>
      <c r="Q30" s="113"/>
    </row>
    <row r="31" spans="1:17" s="25" customFormat="1" ht="9" customHeight="1" hidden="1">
      <c r="A31" s="148"/>
      <c r="B31" s="104" t="s">
        <v>56</v>
      </c>
      <c r="C31" s="102"/>
      <c r="D31" s="129">
        <v>0</v>
      </c>
      <c r="E31" s="129"/>
      <c r="F31" s="145"/>
      <c r="G31" s="129">
        <v>0</v>
      </c>
      <c r="H31" s="117">
        <f t="shared" si="3"/>
        <v>0</v>
      </c>
      <c r="I31" s="117" t="e">
        <f t="shared" si="1"/>
        <v>#DIV/0!</v>
      </c>
      <c r="J31" s="118">
        <f t="shared" si="4"/>
        <v>0</v>
      </c>
      <c r="K31" s="125" t="e">
        <f t="shared" si="2"/>
        <v>#DIV/0!</v>
      </c>
      <c r="L31" s="147"/>
      <c r="M31" s="142">
        <f t="shared" si="5"/>
        <v>0</v>
      </c>
      <c r="N31" s="143" t="e">
        <f t="shared" si="0"/>
        <v>#DIV/0!</v>
      </c>
      <c r="O31" s="145"/>
      <c r="P31" s="115"/>
      <c r="Q31" s="113"/>
    </row>
    <row r="32" spans="1:17" s="25" customFormat="1" ht="26.25">
      <c r="A32" s="148">
        <v>92.1</v>
      </c>
      <c r="B32" s="104" t="s">
        <v>84</v>
      </c>
      <c r="C32" s="102"/>
      <c r="D32" s="129">
        <v>2553.1</v>
      </c>
      <c r="E32" s="129">
        <v>1043.9</v>
      </c>
      <c r="F32" s="145">
        <v>1043.9</v>
      </c>
      <c r="G32" s="129">
        <v>1832.5</v>
      </c>
      <c r="H32" s="117">
        <f t="shared" si="3"/>
        <v>788.5999999999999</v>
      </c>
      <c r="I32" s="117">
        <f t="shared" si="1"/>
        <v>175.543634447744</v>
      </c>
      <c r="J32" s="118">
        <f t="shared" si="4"/>
        <v>788.5999999999999</v>
      </c>
      <c r="K32" s="125">
        <f t="shared" si="2"/>
        <v>175.543634447744</v>
      </c>
      <c r="L32" s="147">
        <v>1624.1</v>
      </c>
      <c r="M32" s="142">
        <f t="shared" si="5"/>
        <v>208.4000000000001</v>
      </c>
      <c r="N32" s="143">
        <f t="shared" si="0"/>
        <v>112.83172218459454</v>
      </c>
      <c r="O32" s="145">
        <v>0</v>
      </c>
      <c r="P32" s="115"/>
      <c r="Q32" s="113"/>
    </row>
    <row r="33" spans="1:17" s="25" customFormat="1" ht="27" customHeight="1">
      <c r="A33" s="148">
        <v>0</v>
      </c>
      <c r="B33" s="104" t="s">
        <v>92</v>
      </c>
      <c r="C33" s="102"/>
      <c r="D33" s="129">
        <v>0</v>
      </c>
      <c r="E33" s="129">
        <v>0</v>
      </c>
      <c r="F33" s="145">
        <v>0</v>
      </c>
      <c r="G33" s="129">
        <v>0</v>
      </c>
      <c r="H33" s="117">
        <f t="shared" si="3"/>
        <v>0</v>
      </c>
      <c r="I33" s="117">
        <v>0</v>
      </c>
      <c r="J33" s="118">
        <f t="shared" si="4"/>
        <v>0</v>
      </c>
      <c r="K33" s="125">
        <v>0</v>
      </c>
      <c r="L33" s="147">
        <v>0</v>
      </c>
      <c r="M33" s="142">
        <f t="shared" si="5"/>
        <v>0</v>
      </c>
      <c r="N33" s="143">
        <v>0</v>
      </c>
      <c r="O33" s="145">
        <v>0</v>
      </c>
      <c r="P33" s="115"/>
      <c r="Q33" s="113"/>
    </row>
    <row r="34" spans="1:16" s="24" customFormat="1" ht="40.5" customHeight="1">
      <c r="A34" s="148">
        <v>0</v>
      </c>
      <c r="B34" s="104" t="s">
        <v>93</v>
      </c>
      <c r="C34" s="102"/>
      <c r="D34" s="129">
        <v>0</v>
      </c>
      <c r="E34" s="129">
        <v>0</v>
      </c>
      <c r="F34" s="145">
        <v>264.4</v>
      </c>
      <c r="G34" s="129">
        <v>264.4</v>
      </c>
      <c r="H34" s="117">
        <f t="shared" si="3"/>
        <v>0</v>
      </c>
      <c r="I34" s="117">
        <f t="shared" si="1"/>
        <v>100</v>
      </c>
      <c r="J34" s="118">
        <f t="shared" si="4"/>
        <v>264.4</v>
      </c>
      <c r="K34" s="125">
        <v>0</v>
      </c>
      <c r="L34" s="147">
        <v>0</v>
      </c>
      <c r="M34" s="142">
        <f t="shared" si="5"/>
        <v>264.4</v>
      </c>
      <c r="N34" s="143">
        <v>0</v>
      </c>
      <c r="O34" s="145">
        <v>0</v>
      </c>
      <c r="P34" s="115"/>
    </row>
    <row r="35" spans="1:16" s="24" customFormat="1" ht="26.25">
      <c r="A35" s="149">
        <f>SUM(A8:A34)</f>
        <v>53873.099999999984</v>
      </c>
      <c r="B35" s="101" t="s">
        <v>59</v>
      </c>
      <c r="C35" s="106"/>
      <c r="D35" s="110">
        <f>SUM(D8:D34)</f>
        <v>388907.3</v>
      </c>
      <c r="E35" s="149">
        <f>SUM(E8:E34)</f>
        <v>356080.9</v>
      </c>
      <c r="F35" s="150">
        <f>SUM(F8:F34)</f>
        <v>257439.1</v>
      </c>
      <c r="G35" s="149">
        <f>SUM(G8:G34)</f>
        <v>267523.1000000001</v>
      </c>
      <c r="H35" s="110">
        <f>SUM(H8:H34)</f>
        <v>10084.000000000004</v>
      </c>
      <c r="I35" s="120">
        <f>G35/F35*100</f>
        <v>103.9170429045161</v>
      </c>
      <c r="J35" s="110">
        <f>SUM(J8:J34)</f>
        <v>-88557.80000000002</v>
      </c>
      <c r="K35" s="126">
        <f>G35/E35*100</f>
        <v>75.1298651514305</v>
      </c>
      <c r="L35" s="150">
        <f>SUM(L8:L34)</f>
        <v>261581.60000000006</v>
      </c>
      <c r="M35" s="110" t="e">
        <f>SUM(M8:M34)</f>
        <v>#REF!</v>
      </c>
      <c r="N35" s="143">
        <f t="shared" si="0"/>
        <v>102.27137535667647</v>
      </c>
      <c r="O35" s="150">
        <f>SUM(O8:O34)</f>
        <v>42419.4</v>
      </c>
      <c r="P35" s="110"/>
    </row>
    <row r="36" spans="1:16" s="24" customFormat="1" ht="27.75" customHeight="1">
      <c r="A36" s="151"/>
      <c r="B36" s="238" t="s">
        <v>103</v>
      </c>
      <c r="C36" s="239"/>
      <c r="D36" s="240"/>
      <c r="E36" s="240"/>
      <c r="F36" s="240"/>
      <c r="G36" s="241"/>
      <c r="H36" s="242"/>
      <c r="I36" s="121"/>
      <c r="J36" s="121"/>
      <c r="K36" s="127"/>
      <c r="L36" s="152"/>
      <c r="M36" s="121"/>
      <c r="N36" s="153"/>
      <c r="O36" s="152"/>
      <c r="P36" s="163"/>
    </row>
    <row r="37" spans="1:16" ht="27" customHeight="1">
      <c r="A37" s="154"/>
      <c r="B37" s="239" t="s">
        <v>104</v>
      </c>
      <c r="C37" s="239"/>
      <c r="D37" s="243"/>
      <c r="E37" s="243"/>
      <c r="F37" s="243"/>
      <c r="G37" s="241"/>
      <c r="H37" s="242" t="s">
        <v>105</v>
      </c>
      <c r="I37" s="122"/>
      <c r="J37" s="124"/>
      <c r="K37" s="124"/>
      <c r="L37" s="155"/>
      <c r="M37" s="156"/>
      <c r="N37" s="157"/>
      <c r="O37" s="158"/>
      <c r="P37" s="119"/>
    </row>
    <row r="38" spans="1:16" ht="28.5" customHeight="1">
      <c r="A38" s="159"/>
      <c r="B38" s="244"/>
      <c r="C38" s="244"/>
      <c r="D38" s="245"/>
      <c r="E38" s="245"/>
      <c r="F38" s="245"/>
      <c r="G38" s="245"/>
      <c r="H38" s="246"/>
      <c r="I38" s="123"/>
      <c r="J38" s="123"/>
      <c r="K38" s="123"/>
      <c r="L38" s="160"/>
      <c r="M38" s="123"/>
      <c r="N38" s="123"/>
      <c r="O38" s="161"/>
      <c r="P38" s="119"/>
    </row>
    <row r="39" spans="4:8" ht="12.75">
      <c r="D39" s="193"/>
      <c r="E39" s="193"/>
      <c r="F39" s="193"/>
      <c r="G39" s="193"/>
      <c r="H39" s="162"/>
    </row>
  </sheetData>
  <sheetProtection/>
  <mergeCells count="20">
    <mergeCell ref="D39:G39"/>
    <mergeCell ref="J6:J7"/>
    <mergeCell ref="D38:G38"/>
    <mergeCell ref="H6:H7"/>
    <mergeCell ref="K6:K7"/>
    <mergeCell ref="A6:A7"/>
    <mergeCell ref="B6:B7"/>
    <mergeCell ref="D6:D7"/>
    <mergeCell ref="F6:F7"/>
    <mergeCell ref="G6:G7"/>
    <mergeCell ref="P6:P7"/>
    <mergeCell ref="O6:O7"/>
    <mergeCell ref="M6:M7"/>
    <mergeCell ref="B2:N2"/>
    <mergeCell ref="B3:N3"/>
    <mergeCell ref="D4:J4"/>
    <mergeCell ref="L6:L7"/>
    <mergeCell ref="I6:I7"/>
    <mergeCell ref="N6:N7"/>
    <mergeCell ref="E6:E7"/>
  </mergeCells>
  <printOptions/>
  <pageMargins left="0.7874015748031497" right="0.1968503937007874" top="0.1968503937007874" bottom="0.3937007874015748" header="0.31496062992125984" footer="0.31496062992125984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3"/>
  <sheetViews>
    <sheetView zoomScalePageLayoutView="0" workbookViewId="0" topLeftCell="A4">
      <selection activeCell="M6" sqref="M6:M7"/>
    </sheetView>
  </sheetViews>
  <sheetFormatPr defaultColWidth="9.00390625" defaultRowHeight="12.75"/>
  <cols>
    <col min="1" max="1" width="9.75390625" style="0" bestFit="1" customWidth="1"/>
    <col min="2" max="2" width="28.625" style="0" customWidth="1"/>
    <col min="3" max="3" width="9.125" style="0" hidden="1" customWidth="1"/>
    <col min="4" max="4" width="6.125" style="0" hidden="1" customWidth="1"/>
    <col min="5" max="5" width="9.375" style="0" customWidth="1"/>
    <col min="6" max="6" width="9.625" style="0" customWidth="1"/>
    <col min="7" max="7" width="9.75390625" style="0" customWidth="1"/>
    <col min="8" max="8" width="12.625" style="0" customWidth="1"/>
    <col min="9" max="9" width="11.75390625" style="0" customWidth="1"/>
    <col min="10" max="10" width="10.75390625" style="0" customWidth="1"/>
    <col min="11" max="11" width="10.75390625" style="0" bestFit="1" customWidth="1"/>
    <col min="12" max="12" width="11.75390625" style="0" customWidth="1"/>
    <col min="13" max="13" width="13.25390625" style="0" customWidth="1"/>
    <col min="14" max="14" width="11.875" style="0" customWidth="1"/>
    <col min="15" max="15" width="11.625" style="24" customWidth="1"/>
    <col min="19" max="19" width="38.625" style="0" customWidth="1"/>
  </cols>
  <sheetData>
    <row r="2" spans="1:15" s="2" customFormat="1" ht="15.75">
      <c r="A2" s="1"/>
      <c r="G2" s="3" t="s">
        <v>0</v>
      </c>
      <c r="K2" s="1"/>
      <c r="L2" s="1"/>
      <c r="M2" s="1"/>
      <c r="N2" s="4"/>
      <c r="O2" s="4"/>
    </row>
    <row r="3" spans="1:15" ht="15.75">
      <c r="A3" s="5"/>
      <c r="B3" s="6" t="s">
        <v>1</v>
      </c>
      <c r="C3" s="3"/>
      <c r="D3" s="3"/>
      <c r="E3" s="3"/>
      <c r="F3" s="2"/>
      <c r="G3" s="2"/>
      <c r="H3" s="2"/>
      <c r="I3" s="2"/>
      <c r="J3" s="2"/>
      <c r="K3" s="1"/>
      <c r="L3" s="1"/>
      <c r="M3" s="1"/>
      <c r="N3" s="7"/>
      <c r="O3" s="7"/>
    </row>
    <row r="4" spans="1:15" ht="15.75">
      <c r="A4" s="5"/>
      <c r="B4" s="3"/>
      <c r="C4" s="3"/>
      <c r="D4" s="3"/>
      <c r="E4" s="2"/>
      <c r="F4" s="3"/>
      <c r="G4" s="2" t="s">
        <v>2</v>
      </c>
      <c r="H4" s="3"/>
      <c r="I4" s="3"/>
      <c r="J4" s="3"/>
      <c r="K4" s="5"/>
      <c r="L4" s="5"/>
      <c r="M4" s="5"/>
      <c r="N4" s="7"/>
      <c r="O4" s="7"/>
    </row>
    <row r="5" spans="1:15" ht="15" customHeight="1" thickBot="1">
      <c r="A5" s="5"/>
      <c r="B5" s="5"/>
      <c r="C5" s="5"/>
      <c r="D5" s="5"/>
      <c r="E5" s="5"/>
      <c r="F5" s="1"/>
      <c r="G5" s="5"/>
      <c r="H5" s="5"/>
      <c r="I5" s="5"/>
      <c r="J5" s="5"/>
      <c r="K5" s="5"/>
      <c r="L5" s="1" t="s">
        <v>3</v>
      </c>
      <c r="M5" s="1"/>
      <c r="N5" s="5" t="s">
        <v>4</v>
      </c>
      <c r="O5" s="7"/>
    </row>
    <row r="6" spans="1:15" s="8" customFormat="1" ht="37.5" customHeight="1">
      <c r="A6" s="214" t="s">
        <v>5</v>
      </c>
      <c r="B6" s="187"/>
      <c r="C6" s="222" t="s">
        <v>6</v>
      </c>
      <c r="D6" s="222"/>
      <c r="E6" s="223"/>
      <c r="F6" s="223"/>
      <c r="G6" s="208" t="s">
        <v>7</v>
      </c>
      <c r="H6" s="208" t="s">
        <v>8</v>
      </c>
      <c r="I6" s="210" t="s">
        <v>9</v>
      </c>
      <c r="J6" s="210" t="s">
        <v>10</v>
      </c>
      <c r="K6" s="208" t="s">
        <v>11</v>
      </c>
      <c r="L6" s="208" t="s">
        <v>12</v>
      </c>
      <c r="M6" s="210" t="s">
        <v>13</v>
      </c>
      <c r="N6" s="212" t="s">
        <v>14</v>
      </c>
      <c r="O6" s="214" t="s">
        <v>15</v>
      </c>
    </row>
    <row r="7" spans="1:19" s="8" customFormat="1" ht="152.25" customHeight="1" thickBot="1">
      <c r="A7" s="214"/>
      <c r="B7" s="188"/>
      <c r="C7" s="9">
        <v>49</v>
      </c>
      <c r="D7" s="9"/>
      <c r="E7" s="10" t="s">
        <v>16</v>
      </c>
      <c r="F7" s="10" t="s">
        <v>17</v>
      </c>
      <c r="G7" s="209"/>
      <c r="H7" s="209"/>
      <c r="I7" s="211"/>
      <c r="J7" s="211"/>
      <c r="K7" s="209"/>
      <c r="L7" s="209"/>
      <c r="M7" s="211"/>
      <c r="N7" s="213"/>
      <c r="O7" s="215"/>
      <c r="P7" s="219" t="s">
        <v>18</v>
      </c>
      <c r="Q7" s="220"/>
      <c r="R7" s="220"/>
      <c r="S7" s="221"/>
    </row>
    <row r="8" spans="1:26" s="25" customFormat="1" ht="201" customHeight="1">
      <c r="A8" s="11">
        <v>3546</v>
      </c>
      <c r="B8" s="12" t="s">
        <v>19</v>
      </c>
      <c r="C8" s="13"/>
      <c r="D8" s="13"/>
      <c r="E8" s="14">
        <v>58</v>
      </c>
      <c r="F8" s="15">
        <v>42</v>
      </c>
      <c r="G8" s="15">
        <v>71661</v>
      </c>
      <c r="H8" s="15">
        <v>76665.9</v>
      </c>
      <c r="I8" s="16">
        <v>76665.9</v>
      </c>
      <c r="J8" s="17">
        <v>82121</v>
      </c>
      <c r="K8" s="18">
        <f aca="true" t="shared" si="0" ref="K8:K28">(J8-I8)</f>
        <v>5455.100000000006</v>
      </c>
      <c r="L8" s="19">
        <f aca="true" t="shared" si="1" ref="L8:L31">J8/I8*100</f>
        <v>107.11541898027677</v>
      </c>
      <c r="M8" s="20">
        <v>71661</v>
      </c>
      <c r="N8" s="21">
        <f>J8/M8*100</f>
        <v>114.59650297930534</v>
      </c>
      <c r="O8" s="22">
        <v>3690.2</v>
      </c>
      <c r="P8" s="199" t="s">
        <v>20</v>
      </c>
      <c r="Q8" s="200"/>
      <c r="R8" s="200"/>
      <c r="S8" s="201"/>
      <c r="T8" s="23"/>
      <c r="U8" s="24"/>
      <c r="V8" s="24"/>
      <c r="W8" s="24"/>
      <c r="X8" s="24"/>
      <c r="Y8" s="24"/>
      <c r="Z8" s="24"/>
    </row>
    <row r="9" spans="1:26" s="25" customFormat="1" ht="30">
      <c r="A9" s="11">
        <v>4364</v>
      </c>
      <c r="B9" s="26" t="s">
        <v>21</v>
      </c>
      <c r="C9" s="13"/>
      <c r="D9" s="13"/>
      <c r="E9" s="15">
        <v>10</v>
      </c>
      <c r="F9" s="15">
        <v>90</v>
      </c>
      <c r="G9" s="15">
        <v>19305</v>
      </c>
      <c r="H9" s="15">
        <v>21140</v>
      </c>
      <c r="I9" s="16">
        <v>21140</v>
      </c>
      <c r="J9" s="17">
        <v>21148</v>
      </c>
      <c r="K9" s="18">
        <f t="shared" si="0"/>
        <v>8</v>
      </c>
      <c r="L9" s="19">
        <f t="shared" si="1"/>
        <v>100.03784295175025</v>
      </c>
      <c r="M9" s="20">
        <v>19305</v>
      </c>
      <c r="N9" s="21">
        <f>J9/M9*100</f>
        <v>109.54674954674954</v>
      </c>
      <c r="O9" s="11">
        <v>5000</v>
      </c>
      <c r="P9" s="195" t="s">
        <v>22</v>
      </c>
      <c r="Q9" s="196"/>
      <c r="R9" s="196"/>
      <c r="S9" s="197"/>
      <c r="T9" s="23"/>
      <c r="U9" s="24"/>
      <c r="V9" s="24"/>
      <c r="W9" s="24"/>
      <c r="X9" s="24"/>
      <c r="Y9" s="24"/>
      <c r="Z9" s="24"/>
    </row>
    <row r="10" spans="1:26" s="25" customFormat="1" ht="84" customHeight="1">
      <c r="A10" s="11">
        <v>968</v>
      </c>
      <c r="B10" s="26" t="s">
        <v>23</v>
      </c>
      <c r="C10" s="13"/>
      <c r="D10" s="13"/>
      <c r="E10" s="15">
        <v>10</v>
      </c>
      <c r="F10" s="15">
        <v>90</v>
      </c>
      <c r="G10" s="15">
        <v>0</v>
      </c>
      <c r="H10" s="15">
        <v>18980.6</v>
      </c>
      <c r="I10" s="16">
        <v>18980.6</v>
      </c>
      <c r="J10" s="17">
        <v>22392</v>
      </c>
      <c r="K10" s="18">
        <f t="shared" si="0"/>
        <v>3411.4000000000015</v>
      </c>
      <c r="L10" s="19">
        <f t="shared" si="1"/>
        <v>117.97308831122304</v>
      </c>
      <c r="M10" s="20">
        <v>0</v>
      </c>
      <c r="N10" s="21"/>
      <c r="O10" s="11">
        <v>1300</v>
      </c>
      <c r="P10" s="216" t="s">
        <v>24</v>
      </c>
      <c r="Q10" s="217"/>
      <c r="R10" s="217"/>
      <c r="S10" s="218"/>
      <c r="T10" s="23"/>
      <c r="U10" s="24"/>
      <c r="V10" s="24"/>
      <c r="W10" s="24"/>
      <c r="X10" s="24"/>
      <c r="Y10" s="24"/>
      <c r="Z10" s="24"/>
    </row>
    <row r="11" spans="1:26" s="25" customFormat="1" ht="21.75" customHeight="1">
      <c r="A11" s="11">
        <v>0</v>
      </c>
      <c r="B11" s="26" t="s">
        <v>25</v>
      </c>
      <c r="C11" s="13"/>
      <c r="D11" s="13"/>
      <c r="E11" s="15"/>
      <c r="F11" s="15"/>
      <c r="G11" s="15">
        <v>2</v>
      </c>
      <c r="H11" s="15">
        <v>7</v>
      </c>
      <c r="I11" s="16">
        <v>7</v>
      </c>
      <c r="J11" s="17">
        <v>9</v>
      </c>
      <c r="K11" s="18">
        <f t="shared" si="0"/>
        <v>2</v>
      </c>
      <c r="L11" s="19">
        <f t="shared" si="1"/>
        <v>128.57142857142858</v>
      </c>
      <c r="M11" s="20">
        <v>2</v>
      </c>
      <c r="N11" s="21">
        <v>0</v>
      </c>
      <c r="O11" s="11">
        <v>0.1</v>
      </c>
      <c r="P11" s="195"/>
      <c r="Q11" s="196"/>
      <c r="R11" s="196"/>
      <c r="S11" s="197"/>
      <c r="T11" s="23"/>
      <c r="U11" s="24"/>
      <c r="V11" s="24"/>
      <c r="W11" s="24"/>
      <c r="X11" s="24"/>
      <c r="Y11" s="24"/>
      <c r="Z11" s="24"/>
    </row>
    <row r="12" spans="1:26" s="25" customFormat="1" ht="53.25" customHeight="1">
      <c r="A12" s="11">
        <v>19</v>
      </c>
      <c r="B12" s="28" t="s">
        <v>26</v>
      </c>
      <c r="C12" s="13"/>
      <c r="D12" s="13"/>
      <c r="E12" s="15">
        <v>0</v>
      </c>
      <c r="F12" s="15">
        <v>100</v>
      </c>
      <c r="G12" s="15">
        <v>464</v>
      </c>
      <c r="H12" s="15">
        <v>667</v>
      </c>
      <c r="I12" s="16">
        <v>667</v>
      </c>
      <c r="J12" s="17">
        <v>878</v>
      </c>
      <c r="K12" s="18">
        <f t="shared" si="0"/>
        <v>211</v>
      </c>
      <c r="L12" s="19">
        <f t="shared" si="1"/>
        <v>131.63418290854574</v>
      </c>
      <c r="M12" s="20">
        <v>464</v>
      </c>
      <c r="N12" s="21">
        <f>J12/M12*100</f>
        <v>189.22413793103448</v>
      </c>
      <c r="O12" s="11">
        <v>13.5</v>
      </c>
      <c r="P12" s="199" t="s">
        <v>27</v>
      </c>
      <c r="Q12" s="200"/>
      <c r="R12" s="200"/>
      <c r="S12" s="201"/>
      <c r="T12" s="23"/>
      <c r="U12" s="24"/>
      <c r="V12" s="24"/>
      <c r="W12" s="24"/>
      <c r="X12" s="24"/>
      <c r="Y12" s="24"/>
      <c r="Z12" s="24"/>
    </row>
    <row r="13" spans="1:26" s="25" customFormat="1" ht="28.5" customHeight="1">
      <c r="A13" s="11">
        <v>16</v>
      </c>
      <c r="B13" s="28" t="s">
        <v>28</v>
      </c>
      <c r="C13" s="13"/>
      <c r="D13" s="13"/>
      <c r="E13" s="15">
        <v>80</v>
      </c>
      <c r="F13" s="15">
        <v>20</v>
      </c>
      <c r="G13" s="15">
        <v>0</v>
      </c>
      <c r="H13" s="15">
        <v>2393</v>
      </c>
      <c r="I13" s="16">
        <v>2393</v>
      </c>
      <c r="J13" s="17">
        <v>2896</v>
      </c>
      <c r="K13" s="18">
        <f t="shared" si="0"/>
        <v>503</v>
      </c>
      <c r="L13" s="19">
        <f t="shared" si="1"/>
        <v>121.01964061847055</v>
      </c>
      <c r="M13" s="20">
        <v>0</v>
      </c>
      <c r="N13" s="21">
        <v>0</v>
      </c>
      <c r="O13" s="11">
        <v>17</v>
      </c>
      <c r="P13" s="205" t="s">
        <v>29</v>
      </c>
      <c r="Q13" s="206"/>
      <c r="R13" s="206"/>
      <c r="S13" s="207"/>
      <c r="T13" s="23"/>
      <c r="U13" s="24"/>
      <c r="V13" s="24"/>
      <c r="W13" s="24"/>
      <c r="X13" s="24"/>
      <c r="Y13" s="24"/>
      <c r="Z13" s="24"/>
    </row>
    <row r="14" spans="1:26" s="25" customFormat="1" ht="26.25" customHeight="1">
      <c r="A14" s="11">
        <v>85</v>
      </c>
      <c r="B14" s="28" t="s">
        <v>30</v>
      </c>
      <c r="C14" s="13"/>
      <c r="D14" s="13"/>
      <c r="E14" s="15">
        <v>80</v>
      </c>
      <c r="F14" s="15">
        <v>20</v>
      </c>
      <c r="G14" s="15">
        <v>0</v>
      </c>
      <c r="H14" s="15">
        <v>676</v>
      </c>
      <c r="I14" s="16">
        <v>676</v>
      </c>
      <c r="J14" s="17">
        <v>535</v>
      </c>
      <c r="K14" s="18">
        <f t="shared" si="0"/>
        <v>-141</v>
      </c>
      <c r="L14" s="19">
        <f t="shared" si="1"/>
        <v>79.14201183431953</v>
      </c>
      <c r="M14" s="20">
        <v>0</v>
      </c>
      <c r="N14" s="21">
        <v>0</v>
      </c>
      <c r="O14" s="11">
        <v>0</v>
      </c>
      <c r="P14" s="199" t="s">
        <v>31</v>
      </c>
      <c r="Q14" s="200"/>
      <c r="R14" s="200"/>
      <c r="S14" s="201"/>
      <c r="T14" s="23"/>
      <c r="U14" s="24"/>
      <c r="V14" s="24"/>
      <c r="W14" s="24"/>
      <c r="X14" s="24"/>
      <c r="Y14" s="24"/>
      <c r="Z14" s="24"/>
    </row>
    <row r="15" spans="1:26" s="25" customFormat="1" ht="60" customHeight="1">
      <c r="A15" s="11">
        <v>445</v>
      </c>
      <c r="B15" s="12" t="s">
        <v>32</v>
      </c>
      <c r="C15" s="13"/>
      <c r="D15" s="13"/>
      <c r="E15" s="15">
        <v>0</v>
      </c>
      <c r="F15" s="15">
        <v>100</v>
      </c>
      <c r="G15" s="15">
        <v>4710</v>
      </c>
      <c r="H15" s="15">
        <v>5353</v>
      </c>
      <c r="I15" s="16">
        <v>5353</v>
      </c>
      <c r="J15" s="17">
        <v>5777</v>
      </c>
      <c r="K15" s="18">
        <f t="shared" si="0"/>
        <v>424</v>
      </c>
      <c r="L15" s="19">
        <f t="shared" si="1"/>
        <v>107.92079207920793</v>
      </c>
      <c r="M15" s="20">
        <v>4710</v>
      </c>
      <c r="N15" s="21">
        <f>J15/M15*100</f>
        <v>122.65392781316349</v>
      </c>
      <c r="O15" s="11">
        <v>440</v>
      </c>
      <c r="P15" s="199" t="s">
        <v>33</v>
      </c>
      <c r="Q15" s="200"/>
      <c r="R15" s="200"/>
      <c r="S15" s="201"/>
      <c r="T15" s="23"/>
      <c r="U15" s="24"/>
      <c r="V15" s="24"/>
      <c r="W15" s="24"/>
      <c r="X15" s="24"/>
      <c r="Y15" s="24"/>
      <c r="Z15" s="24"/>
    </row>
    <row r="16" spans="1:26" s="25" customFormat="1" ht="37.5" customHeight="1">
      <c r="A16" s="11">
        <v>554</v>
      </c>
      <c r="B16" s="12" t="s">
        <v>34</v>
      </c>
      <c r="C16" s="13"/>
      <c r="D16" s="13"/>
      <c r="E16" s="15">
        <v>0</v>
      </c>
      <c r="F16" s="15">
        <v>100</v>
      </c>
      <c r="G16" s="15">
        <v>8788</v>
      </c>
      <c r="H16" s="15">
        <v>9978</v>
      </c>
      <c r="I16" s="16">
        <v>9978</v>
      </c>
      <c r="J16" s="17">
        <v>10442</v>
      </c>
      <c r="K16" s="18">
        <f t="shared" si="0"/>
        <v>464</v>
      </c>
      <c r="L16" s="19">
        <f t="shared" si="1"/>
        <v>104.65023050711567</v>
      </c>
      <c r="M16" s="20">
        <v>8788</v>
      </c>
      <c r="N16" s="21">
        <f>J16/M16*100</f>
        <v>118.82111970869367</v>
      </c>
      <c r="O16" s="11">
        <v>440.7</v>
      </c>
      <c r="P16" s="195" t="s">
        <v>35</v>
      </c>
      <c r="Q16" s="196"/>
      <c r="R16" s="196"/>
      <c r="S16" s="197"/>
      <c r="T16" s="23"/>
      <c r="U16" s="24"/>
      <c r="V16" s="24"/>
      <c r="W16" s="24"/>
      <c r="X16" s="24"/>
      <c r="Y16" s="24"/>
      <c r="Z16" s="24"/>
    </row>
    <row r="17" spans="1:26" s="25" customFormat="1" ht="60">
      <c r="A17" s="11">
        <v>12</v>
      </c>
      <c r="B17" s="29" t="s">
        <v>36</v>
      </c>
      <c r="C17" s="13"/>
      <c r="D17" s="13"/>
      <c r="E17" s="15"/>
      <c r="F17" s="15">
        <v>2</v>
      </c>
      <c r="G17" s="15">
        <v>39</v>
      </c>
      <c r="H17" s="15">
        <v>19</v>
      </c>
      <c r="I17" s="16">
        <v>19</v>
      </c>
      <c r="J17" s="17">
        <v>-37</v>
      </c>
      <c r="K17" s="18">
        <f t="shared" si="0"/>
        <v>-56</v>
      </c>
      <c r="L17" s="19">
        <f t="shared" si="1"/>
        <v>-194.73684210526315</v>
      </c>
      <c r="M17" s="20">
        <v>39</v>
      </c>
      <c r="N17" s="21">
        <f>J17/M17*100</f>
        <v>-94.87179487179486</v>
      </c>
      <c r="O17" s="11">
        <v>3.5</v>
      </c>
      <c r="P17" s="199" t="s">
        <v>37</v>
      </c>
      <c r="Q17" s="200"/>
      <c r="R17" s="200"/>
      <c r="S17" s="201"/>
      <c r="T17" s="23"/>
      <c r="U17" s="24"/>
      <c r="V17" s="24"/>
      <c r="W17" s="24"/>
      <c r="X17" s="24"/>
      <c r="Y17" s="24"/>
      <c r="Z17" s="24"/>
    </row>
    <row r="18" spans="1:26" s="25" customFormat="1" ht="45">
      <c r="A18" s="11">
        <v>0</v>
      </c>
      <c r="B18" s="29" t="s">
        <v>38</v>
      </c>
      <c r="C18" s="13"/>
      <c r="D18" s="13"/>
      <c r="E18" s="15"/>
      <c r="F18" s="15">
        <v>100</v>
      </c>
      <c r="G18" s="15">
        <v>0</v>
      </c>
      <c r="H18" s="15">
        <v>2</v>
      </c>
      <c r="I18" s="16">
        <v>2</v>
      </c>
      <c r="J18" s="17">
        <v>2</v>
      </c>
      <c r="K18" s="18">
        <f t="shared" si="0"/>
        <v>0</v>
      </c>
      <c r="L18" s="19">
        <f t="shared" si="1"/>
        <v>100</v>
      </c>
      <c r="M18" s="20">
        <v>0</v>
      </c>
      <c r="N18" s="21"/>
      <c r="O18" s="11">
        <v>0.1</v>
      </c>
      <c r="P18" s="202" t="s">
        <v>39</v>
      </c>
      <c r="Q18" s="203"/>
      <c r="R18" s="203"/>
      <c r="S18" s="204"/>
      <c r="T18" s="23"/>
      <c r="U18" s="24"/>
      <c r="V18" s="24"/>
      <c r="W18" s="24"/>
      <c r="X18" s="24"/>
      <c r="Y18" s="24"/>
      <c r="Z18" s="24"/>
    </row>
    <row r="19" spans="1:26" s="25" customFormat="1" ht="36" customHeight="1">
      <c r="A19" s="11">
        <v>232</v>
      </c>
      <c r="B19" s="12" t="s">
        <v>40</v>
      </c>
      <c r="C19" s="13"/>
      <c r="D19" s="13"/>
      <c r="E19" s="15">
        <v>0</v>
      </c>
      <c r="F19" s="15">
        <v>100</v>
      </c>
      <c r="G19" s="15">
        <v>6312</v>
      </c>
      <c r="H19" s="15">
        <v>6362.8</v>
      </c>
      <c r="I19" s="16">
        <v>6362.8</v>
      </c>
      <c r="J19" s="17">
        <v>6731</v>
      </c>
      <c r="K19" s="18">
        <f t="shared" si="0"/>
        <v>368.1999999999998</v>
      </c>
      <c r="L19" s="19">
        <f t="shared" si="1"/>
        <v>105.78676054567171</v>
      </c>
      <c r="M19" s="20">
        <v>6312</v>
      </c>
      <c r="N19" s="21">
        <f>J19/M19*100</f>
        <v>106.63814955640049</v>
      </c>
      <c r="O19" s="11">
        <v>250</v>
      </c>
      <c r="P19" s="202" t="s">
        <v>41</v>
      </c>
      <c r="Q19" s="203"/>
      <c r="R19" s="203"/>
      <c r="S19" s="204"/>
      <c r="T19" s="23"/>
      <c r="U19" s="24"/>
      <c r="V19" s="24"/>
      <c r="W19" s="24"/>
      <c r="X19" s="24"/>
      <c r="Y19" s="24"/>
      <c r="Z19" s="24"/>
    </row>
    <row r="20" spans="1:26" s="25" customFormat="1" ht="27" customHeight="1">
      <c r="A20" s="11">
        <v>0</v>
      </c>
      <c r="B20" s="12" t="s">
        <v>42</v>
      </c>
      <c r="C20" s="13"/>
      <c r="D20" s="13"/>
      <c r="E20" s="15">
        <v>50</v>
      </c>
      <c r="F20" s="15">
        <v>50</v>
      </c>
      <c r="G20" s="15">
        <v>3318</v>
      </c>
      <c r="H20" s="15">
        <v>5167.4</v>
      </c>
      <c r="I20" s="16">
        <v>5167.4</v>
      </c>
      <c r="J20" s="17">
        <v>6445</v>
      </c>
      <c r="K20" s="18">
        <f t="shared" si="0"/>
        <v>1277.6000000000004</v>
      </c>
      <c r="L20" s="19">
        <f t="shared" si="1"/>
        <v>124.72423268955374</v>
      </c>
      <c r="M20" s="20">
        <v>3318</v>
      </c>
      <c r="N20" s="21">
        <f>J20/M20*100</f>
        <v>194.24352019288727</v>
      </c>
      <c r="O20" s="11">
        <v>21</v>
      </c>
      <c r="P20" s="195" t="s">
        <v>43</v>
      </c>
      <c r="Q20" s="196"/>
      <c r="R20" s="196"/>
      <c r="S20" s="197"/>
      <c r="T20" s="23"/>
      <c r="U20" s="24"/>
      <c r="V20" s="24"/>
      <c r="W20" s="24"/>
      <c r="X20" s="24"/>
      <c r="Y20" s="24"/>
      <c r="Z20" s="24"/>
    </row>
    <row r="21" spans="1:26" s="25" customFormat="1" ht="29.25" customHeight="1">
      <c r="A21" s="11">
        <v>0</v>
      </c>
      <c r="B21" s="28" t="s">
        <v>44</v>
      </c>
      <c r="C21" s="13"/>
      <c r="D21" s="13"/>
      <c r="E21" s="15"/>
      <c r="F21" s="15">
        <v>100</v>
      </c>
      <c r="G21" s="15">
        <v>2166</v>
      </c>
      <c r="H21" s="15">
        <v>2593</v>
      </c>
      <c r="I21" s="16">
        <v>2593</v>
      </c>
      <c r="J21" s="17">
        <v>2619</v>
      </c>
      <c r="K21" s="18">
        <f t="shared" si="0"/>
        <v>26</v>
      </c>
      <c r="L21" s="19">
        <f t="shared" si="1"/>
        <v>101.00269957578094</v>
      </c>
      <c r="M21" s="20">
        <v>2166</v>
      </c>
      <c r="N21" s="21">
        <f>J21/M21*100</f>
        <v>120.9141274238227</v>
      </c>
      <c r="O21" s="11">
        <v>0</v>
      </c>
      <c r="P21" s="195" t="s">
        <v>45</v>
      </c>
      <c r="Q21" s="196"/>
      <c r="R21" s="196"/>
      <c r="S21" s="197"/>
      <c r="T21" s="23"/>
      <c r="U21" s="24"/>
      <c r="V21" s="24"/>
      <c r="W21" s="24"/>
      <c r="X21" s="24"/>
      <c r="Y21" s="24"/>
      <c r="Z21" s="24"/>
    </row>
    <row r="22" spans="1:26" s="25" customFormat="1" ht="42" customHeight="1">
      <c r="A22" s="11">
        <v>131</v>
      </c>
      <c r="B22" s="28" t="s">
        <v>46</v>
      </c>
      <c r="C22" s="13"/>
      <c r="D22" s="13"/>
      <c r="E22" s="15">
        <v>60</v>
      </c>
      <c r="F22" s="15">
        <v>40</v>
      </c>
      <c r="G22" s="15">
        <v>1204</v>
      </c>
      <c r="H22" s="15">
        <v>1501</v>
      </c>
      <c r="I22" s="16">
        <v>1501</v>
      </c>
      <c r="J22" s="17">
        <v>1713</v>
      </c>
      <c r="K22" s="18">
        <f t="shared" si="0"/>
        <v>212</v>
      </c>
      <c r="L22" s="19">
        <f t="shared" si="1"/>
        <v>114.12391738840772</v>
      </c>
      <c r="M22" s="20">
        <v>1204</v>
      </c>
      <c r="N22" s="21">
        <f>J22/M22*100</f>
        <v>142.27574750830564</v>
      </c>
      <c r="O22" s="11" t="s">
        <v>47</v>
      </c>
      <c r="P22" s="199" t="s">
        <v>48</v>
      </c>
      <c r="Q22" s="200"/>
      <c r="R22" s="200"/>
      <c r="S22" s="201"/>
      <c r="T22" s="23"/>
      <c r="U22" s="24"/>
      <c r="V22" s="24"/>
      <c r="W22" s="24"/>
      <c r="X22" s="24"/>
      <c r="Y22" s="24"/>
      <c r="Z22" s="24"/>
    </row>
    <row r="23" spans="1:26" s="25" customFormat="1" ht="37.5" customHeight="1">
      <c r="A23" s="11">
        <v>0</v>
      </c>
      <c r="B23" s="28" t="s">
        <v>49</v>
      </c>
      <c r="C23" s="13"/>
      <c r="D23" s="13"/>
      <c r="E23" s="15"/>
      <c r="F23" s="15">
        <v>100</v>
      </c>
      <c r="G23" s="15">
        <v>2819</v>
      </c>
      <c r="H23" s="15">
        <v>750</v>
      </c>
      <c r="I23" s="16">
        <v>750</v>
      </c>
      <c r="J23" s="17">
        <v>1107</v>
      </c>
      <c r="K23" s="18">
        <f t="shared" si="0"/>
        <v>357</v>
      </c>
      <c r="L23" s="19">
        <f t="shared" si="1"/>
        <v>147.6</v>
      </c>
      <c r="M23" s="20">
        <v>2819</v>
      </c>
      <c r="N23" s="21">
        <f>J23/M23*100</f>
        <v>39.26924441291238</v>
      </c>
      <c r="O23" s="11">
        <v>0</v>
      </c>
      <c r="P23" s="199" t="s">
        <v>50</v>
      </c>
      <c r="Q23" s="200"/>
      <c r="R23" s="200"/>
      <c r="S23" s="201"/>
      <c r="T23" s="27"/>
      <c r="U23" s="24"/>
      <c r="V23" s="24"/>
      <c r="W23" s="24"/>
      <c r="X23" s="24"/>
      <c r="Y23" s="24"/>
      <c r="Z23" s="24"/>
    </row>
    <row r="24" spans="1:26" s="25" customFormat="1" ht="45.75">
      <c r="A24" s="11">
        <v>0</v>
      </c>
      <c r="B24" s="28" t="s">
        <v>51</v>
      </c>
      <c r="C24" s="13"/>
      <c r="D24" s="13"/>
      <c r="E24" s="15"/>
      <c r="F24" s="15">
        <v>100</v>
      </c>
      <c r="G24" s="15">
        <v>0</v>
      </c>
      <c r="H24" s="15">
        <v>1017.5</v>
      </c>
      <c r="I24" s="16">
        <v>1017.5</v>
      </c>
      <c r="J24" s="17">
        <v>4</v>
      </c>
      <c r="K24" s="18">
        <f t="shared" si="0"/>
        <v>-1013.5</v>
      </c>
      <c r="L24" s="19">
        <f t="shared" si="1"/>
        <v>0.3931203931203931</v>
      </c>
      <c r="M24" s="20">
        <v>0</v>
      </c>
      <c r="N24" s="21"/>
      <c r="O24" s="11">
        <v>30</v>
      </c>
      <c r="P24" s="199" t="s">
        <v>52</v>
      </c>
      <c r="Q24" s="200"/>
      <c r="R24" s="200"/>
      <c r="S24" s="201"/>
      <c r="T24" s="27"/>
      <c r="U24" s="24"/>
      <c r="V24" s="24"/>
      <c r="W24" s="24"/>
      <c r="X24" s="24"/>
      <c r="Y24" s="24"/>
      <c r="Z24" s="24"/>
    </row>
    <row r="25" spans="1:26" s="25" customFormat="1" ht="30">
      <c r="A25" s="11">
        <v>0</v>
      </c>
      <c r="B25" s="28" t="s">
        <v>53</v>
      </c>
      <c r="C25" s="13"/>
      <c r="D25" s="13"/>
      <c r="E25" s="15">
        <v>0</v>
      </c>
      <c r="F25" s="15">
        <v>100</v>
      </c>
      <c r="G25" s="15">
        <v>142</v>
      </c>
      <c r="H25" s="15">
        <v>126</v>
      </c>
      <c r="I25" s="16">
        <v>126</v>
      </c>
      <c r="J25" s="17">
        <v>126</v>
      </c>
      <c r="K25" s="18">
        <f t="shared" si="0"/>
        <v>0</v>
      </c>
      <c r="L25" s="19">
        <v>0</v>
      </c>
      <c r="M25" s="20">
        <v>142</v>
      </c>
      <c r="N25" s="21">
        <f aca="true" t="shared" si="2" ref="N25:N31">J25/M25*100</f>
        <v>88.73239436619718</v>
      </c>
      <c r="O25" s="11">
        <f>H25-I25</f>
        <v>0</v>
      </c>
      <c r="P25" s="195" t="s">
        <v>39</v>
      </c>
      <c r="Q25" s="196"/>
      <c r="R25" s="196"/>
      <c r="S25" s="197"/>
      <c r="T25" s="27"/>
      <c r="U25" s="24"/>
      <c r="V25" s="24"/>
      <c r="W25" s="24"/>
      <c r="X25" s="24"/>
      <c r="Y25" s="24"/>
      <c r="Z25" s="24"/>
    </row>
    <row r="26" spans="1:26" s="25" customFormat="1" ht="46.5" customHeight="1">
      <c r="A26" s="11">
        <v>198</v>
      </c>
      <c r="B26" s="28" t="s">
        <v>54</v>
      </c>
      <c r="C26" s="13"/>
      <c r="D26" s="13"/>
      <c r="E26" s="15"/>
      <c r="F26" s="15">
        <v>100</v>
      </c>
      <c r="G26" s="15">
        <v>2467</v>
      </c>
      <c r="H26" s="15">
        <v>4041</v>
      </c>
      <c r="I26" s="16">
        <v>4041</v>
      </c>
      <c r="J26" s="17">
        <v>4647</v>
      </c>
      <c r="K26" s="18">
        <f t="shared" si="0"/>
        <v>606</v>
      </c>
      <c r="L26" s="19">
        <f t="shared" si="1"/>
        <v>114.99628804751299</v>
      </c>
      <c r="M26" s="20">
        <v>2467</v>
      </c>
      <c r="N26" s="21">
        <f t="shared" si="2"/>
        <v>188.3664369679773</v>
      </c>
      <c r="O26" s="11">
        <v>182.6</v>
      </c>
      <c r="P26" s="199" t="s">
        <v>55</v>
      </c>
      <c r="Q26" s="200"/>
      <c r="R26" s="200"/>
      <c r="S26" s="201"/>
      <c r="T26" s="27"/>
      <c r="U26" s="24"/>
      <c r="V26" s="24"/>
      <c r="W26" s="24"/>
      <c r="X26" s="24"/>
      <c r="Y26" s="24"/>
      <c r="Z26" s="24"/>
    </row>
    <row r="27" spans="1:26" s="25" customFormat="1" ht="15.75">
      <c r="A27" s="11">
        <v>0</v>
      </c>
      <c r="B27" s="28" t="s">
        <v>56</v>
      </c>
      <c r="C27" s="13"/>
      <c r="D27" s="13"/>
      <c r="E27" s="15"/>
      <c r="F27" s="15"/>
      <c r="G27" s="15">
        <v>-9</v>
      </c>
      <c r="H27" s="15">
        <v>-19.3</v>
      </c>
      <c r="I27" s="16">
        <v>-19.3</v>
      </c>
      <c r="J27" s="17">
        <v>-19.3</v>
      </c>
      <c r="K27" s="18">
        <f t="shared" si="0"/>
        <v>0</v>
      </c>
      <c r="L27" s="19">
        <f t="shared" si="1"/>
        <v>100</v>
      </c>
      <c r="M27" s="20">
        <v>-9</v>
      </c>
      <c r="N27" s="21">
        <f>J27/M27*100</f>
        <v>214.44444444444443</v>
      </c>
      <c r="O27" s="11">
        <v>0</v>
      </c>
      <c r="P27" s="195" t="s">
        <v>39</v>
      </c>
      <c r="Q27" s="196"/>
      <c r="R27" s="196"/>
      <c r="S27" s="197"/>
      <c r="T27" s="27"/>
      <c r="U27" s="24"/>
      <c r="V27" s="24"/>
      <c r="W27" s="24"/>
      <c r="X27" s="24"/>
      <c r="Y27" s="24"/>
      <c r="Z27" s="24"/>
    </row>
    <row r="28" spans="1:26" s="25" customFormat="1" ht="36" customHeight="1">
      <c r="A28" s="11">
        <v>821</v>
      </c>
      <c r="B28" s="30" t="s">
        <v>57</v>
      </c>
      <c r="C28" s="13"/>
      <c r="D28" s="13"/>
      <c r="E28" s="15"/>
      <c r="F28" s="15"/>
      <c r="G28" s="15">
        <v>220</v>
      </c>
      <c r="H28" s="15">
        <v>0</v>
      </c>
      <c r="I28" s="16">
        <v>0</v>
      </c>
      <c r="J28" s="17">
        <v>24</v>
      </c>
      <c r="K28" s="18">
        <f t="shared" si="0"/>
        <v>24</v>
      </c>
      <c r="L28" s="19"/>
      <c r="M28" s="20">
        <v>220</v>
      </c>
      <c r="N28" s="21">
        <f t="shared" si="2"/>
        <v>10.909090909090908</v>
      </c>
      <c r="O28" s="11">
        <f>H28-I28</f>
        <v>0</v>
      </c>
      <c r="P28" s="199" t="s">
        <v>58</v>
      </c>
      <c r="Q28" s="200"/>
      <c r="R28" s="200"/>
      <c r="S28" s="201"/>
      <c r="T28" s="27"/>
      <c r="U28" s="24"/>
      <c r="V28" s="24"/>
      <c r="W28" s="24"/>
      <c r="X28" s="24"/>
      <c r="Y28" s="24"/>
      <c r="Z28" s="24"/>
    </row>
    <row r="29" spans="1:19" s="24" customFormat="1" ht="15.75">
      <c r="A29" s="11">
        <f>A8+A9+A10+A11+A12+A13+A14+A15+A16+A17+A18+A19+A20+A21+A22+A23+A24+A25+A26+A27+A28</f>
        <v>11391</v>
      </c>
      <c r="B29" s="12" t="s">
        <v>59</v>
      </c>
      <c r="C29" s="31"/>
      <c r="D29" s="31"/>
      <c r="E29" s="15"/>
      <c r="F29" s="15"/>
      <c r="G29" s="15">
        <f>SUM(G8:G28)</f>
        <v>123608</v>
      </c>
      <c r="H29" s="32">
        <f>SUM(H8:H28)</f>
        <v>157420.9</v>
      </c>
      <c r="I29" s="33">
        <f>SUM(I8:I28)</f>
        <v>157420.9</v>
      </c>
      <c r="J29" s="34">
        <f>SUM(J8:J28)</f>
        <v>169559.7</v>
      </c>
      <c r="K29" s="14">
        <f>SUM(K8:K28)</f>
        <v>12138.800000000008</v>
      </c>
      <c r="L29" s="19">
        <f t="shared" si="1"/>
        <v>107.71104726246644</v>
      </c>
      <c r="M29" s="35">
        <f>SUM(M8:M28)</f>
        <v>123608</v>
      </c>
      <c r="N29" s="21">
        <f t="shared" si="2"/>
        <v>137.17534463788752</v>
      </c>
      <c r="O29" s="36">
        <f>SUM(O7:O28)</f>
        <v>11388.700000000003</v>
      </c>
      <c r="P29" s="195"/>
      <c r="Q29" s="196"/>
      <c r="R29" s="196"/>
      <c r="S29" s="197"/>
    </row>
    <row r="30" spans="1:19" s="24" customFormat="1" ht="29.25" thickBot="1">
      <c r="A30" s="11"/>
      <c r="B30" s="37" t="s">
        <v>60</v>
      </c>
      <c r="C30" s="38"/>
      <c r="D30" s="38"/>
      <c r="E30" s="39"/>
      <c r="F30" s="39"/>
      <c r="G30" s="39">
        <v>795</v>
      </c>
      <c r="H30" s="39">
        <v>0</v>
      </c>
      <c r="I30" s="40">
        <v>0</v>
      </c>
      <c r="J30" s="40">
        <v>2262</v>
      </c>
      <c r="K30" s="18">
        <f>(J30-I30)</f>
        <v>2262</v>
      </c>
      <c r="L30" s="19"/>
      <c r="M30" s="19">
        <v>795</v>
      </c>
      <c r="N30" s="21">
        <f t="shared" si="2"/>
        <v>284.5283018867924</v>
      </c>
      <c r="O30" s="11"/>
      <c r="P30" s="195"/>
      <c r="Q30" s="196"/>
      <c r="R30" s="196"/>
      <c r="S30" s="197"/>
    </row>
    <row r="31" spans="1:19" s="24" customFormat="1" ht="16.5" thickBot="1">
      <c r="A31" s="41">
        <f>A29</f>
        <v>11391</v>
      </c>
      <c r="B31" s="42" t="s">
        <v>61</v>
      </c>
      <c r="C31" s="43"/>
      <c r="D31" s="43"/>
      <c r="E31" s="44"/>
      <c r="F31" s="44"/>
      <c r="G31" s="44">
        <f>G29+G30</f>
        <v>124403</v>
      </c>
      <c r="H31" s="44">
        <f>H29+H30</f>
        <v>157420.9</v>
      </c>
      <c r="I31" s="44">
        <f>I29+I30</f>
        <v>157420.9</v>
      </c>
      <c r="J31" s="44">
        <f>J29+J30</f>
        <v>171821.7</v>
      </c>
      <c r="K31" s="44">
        <f>K29+K30</f>
        <v>14400.800000000008</v>
      </c>
      <c r="L31" s="19">
        <f t="shared" si="1"/>
        <v>109.14795938785767</v>
      </c>
      <c r="M31" s="45">
        <f>M29+M30</f>
        <v>124403</v>
      </c>
      <c r="N31" s="21">
        <f t="shared" si="2"/>
        <v>138.11700682459426</v>
      </c>
      <c r="O31" s="11">
        <f>O29+O30</f>
        <v>11388.700000000003</v>
      </c>
      <c r="P31" s="195"/>
      <c r="Q31" s="196"/>
      <c r="R31" s="196"/>
      <c r="S31" s="197"/>
    </row>
    <row r="32" spans="1:15" s="24" customFormat="1" ht="15.7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8"/>
      <c r="M32" s="48"/>
      <c r="N32" s="49"/>
      <c r="O32" s="50"/>
    </row>
    <row r="33" spans="1:26" ht="15">
      <c r="A33" s="51"/>
      <c r="B33" s="198" t="s">
        <v>62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U33" s="24"/>
      <c r="V33" s="24"/>
      <c r="W33" s="24"/>
      <c r="X33" s="24"/>
      <c r="Y33" s="24"/>
      <c r="Z33" s="24"/>
    </row>
  </sheetData>
  <sheetProtection/>
  <mergeCells count="38">
    <mergeCell ref="J6:J7"/>
    <mergeCell ref="K6:K7"/>
    <mergeCell ref="A6:A7"/>
    <mergeCell ref="B6:B7"/>
    <mergeCell ref="C6:F6"/>
    <mergeCell ref="G6:G7"/>
    <mergeCell ref="H6:H7"/>
    <mergeCell ref="I6:I7"/>
    <mergeCell ref="L6:L7"/>
    <mergeCell ref="M6:M7"/>
    <mergeCell ref="N6:N7"/>
    <mergeCell ref="O6:O7"/>
    <mergeCell ref="P9:S9"/>
    <mergeCell ref="P10:S10"/>
    <mergeCell ref="P7:S7"/>
    <mergeCell ref="P8:S8"/>
    <mergeCell ref="P25:S25"/>
    <mergeCell ref="P26:S26"/>
    <mergeCell ref="P11:S11"/>
    <mergeCell ref="P12:S12"/>
    <mergeCell ref="P13:S13"/>
    <mergeCell ref="P14:S14"/>
    <mergeCell ref="P15:S15"/>
    <mergeCell ref="P16:S16"/>
    <mergeCell ref="P21:S21"/>
    <mergeCell ref="P22:S22"/>
    <mergeCell ref="P23:S23"/>
    <mergeCell ref="P24:S24"/>
    <mergeCell ref="P17:S17"/>
    <mergeCell ref="P18:S18"/>
    <mergeCell ref="P19:S19"/>
    <mergeCell ref="P20:S20"/>
    <mergeCell ref="P31:S31"/>
    <mergeCell ref="B33:O33"/>
    <mergeCell ref="P27:S27"/>
    <mergeCell ref="P28:S28"/>
    <mergeCell ref="P29:S29"/>
    <mergeCell ref="P30:S3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60" zoomScalePageLayoutView="0" workbookViewId="0" topLeftCell="A1">
      <selection activeCell="M16" sqref="M16"/>
    </sheetView>
  </sheetViews>
  <sheetFormatPr defaultColWidth="9.00390625" defaultRowHeight="12.75"/>
  <cols>
    <col min="1" max="1" width="28.625" style="0" customWidth="1"/>
    <col min="2" max="2" width="9.125" style="0" hidden="1" customWidth="1"/>
    <col min="3" max="3" width="6.125" style="0" hidden="1" customWidth="1"/>
    <col min="4" max="4" width="11.25390625" style="0" customWidth="1"/>
    <col min="5" max="5" width="12.00390625" style="0" customWidth="1"/>
    <col min="6" max="6" width="9.75390625" style="0" customWidth="1"/>
    <col min="7" max="7" width="12.25390625" style="0" customWidth="1"/>
    <col min="8" max="8" width="12.625" style="0" customWidth="1"/>
    <col min="9" max="9" width="11.75390625" style="0" customWidth="1"/>
    <col min="10" max="10" width="10.75390625" style="0" customWidth="1"/>
    <col min="11" max="11" width="10.875" style="0" bestFit="1" customWidth="1"/>
    <col min="12" max="12" width="11.75390625" style="0" customWidth="1"/>
    <col min="13" max="14" width="13.375" style="0" customWidth="1"/>
    <col min="15" max="15" width="20.75390625" style="0" customWidth="1"/>
    <col min="19" max="19" width="38.625" style="0" customWidth="1"/>
    <col min="21" max="21" width="31.00390625" style="0" customWidth="1"/>
  </cols>
  <sheetData>
    <row r="1" spans="10:11" ht="12.75">
      <c r="J1" s="224" t="s">
        <v>74</v>
      </c>
      <c r="K1" s="224"/>
    </row>
    <row r="2" spans="6:15" s="2" customFormat="1" ht="15.75">
      <c r="F2" s="3" t="s">
        <v>72</v>
      </c>
      <c r="G2" s="3"/>
      <c r="K2" s="1"/>
      <c r="L2" s="1"/>
      <c r="M2" s="1"/>
      <c r="N2" s="1"/>
      <c r="O2" s="4"/>
    </row>
    <row r="3" spans="1:15" ht="15.75">
      <c r="A3" s="6" t="s">
        <v>73</v>
      </c>
      <c r="B3" s="3"/>
      <c r="C3" s="3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7"/>
    </row>
    <row r="4" spans="1:15" ht="15.75">
      <c r="A4" s="3"/>
      <c r="B4" s="3"/>
      <c r="C4" s="3"/>
      <c r="D4" s="3"/>
      <c r="E4" s="3"/>
      <c r="F4" s="2" t="s">
        <v>2</v>
      </c>
      <c r="G4" s="2"/>
      <c r="H4" s="3"/>
      <c r="I4" s="3"/>
      <c r="J4" s="3"/>
      <c r="K4" s="5"/>
      <c r="L4" s="5"/>
      <c r="M4" s="5"/>
      <c r="N4" s="5"/>
      <c r="O4" s="7"/>
    </row>
    <row r="5" spans="1:15" ht="15" customHeight="1" thickBot="1">
      <c r="A5" s="5"/>
      <c r="B5" s="5"/>
      <c r="C5" s="5"/>
      <c r="D5" s="1"/>
      <c r="E5" s="1"/>
      <c r="F5" s="5"/>
      <c r="G5" s="5"/>
      <c r="H5" s="5"/>
      <c r="I5" s="5"/>
      <c r="J5" s="5"/>
      <c r="K5" s="5"/>
      <c r="L5" s="1" t="s">
        <v>3</v>
      </c>
      <c r="M5" s="1"/>
      <c r="N5" s="1"/>
      <c r="O5" s="5" t="s">
        <v>4</v>
      </c>
    </row>
    <row r="6" spans="1:21" s="8" customFormat="1" ht="37.5" customHeight="1">
      <c r="A6" s="232"/>
      <c r="B6" s="222" t="s">
        <v>6</v>
      </c>
      <c r="C6" s="222"/>
      <c r="D6" s="208" t="s">
        <v>63</v>
      </c>
      <c r="E6" s="210" t="s">
        <v>67</v>
      </c>
      <c r="F6" s="208" t="s">
        <v>7</v>
      </c>
      <c r="G6" s="210" t="s">
        <v>68</v>
      </c>
      <c r="H6" s="208" t="s">
        <v>64</v>
      </c>
      <c r="I6" s="210" t="s">
        <v>69</v>
      </c>
      <c r="J6" s="210" t="s">
        <v>65</v>
      </c>
      <c r="K6" s="208" t="s">
        <v>11</v>
      </c>
      <c r="L6" s="208" t="s">
        <v>12</v>
      </c>
      <c r="M6" s="212" t="s">
        <v>14</v>
      </c>
      <c r="N6" s="210" t="s">
        <v>66</v>
      </c>
      <c r="O6" s="226" t="s">
        <v>70</v>
      </c>
      <c r="P6" s="225"/>
      <c r="Q6" s="225"/>
      <c r="R6" s="225"/>
      <c r="S6" s="225"/>
      <c r="T6" s="225"/>
      <c r="U6" s="225"/>
    </row>
    <row r="7" spans="1:21" s="8" customFormat="1" ht="152.25" customHeight="1" thickBot="1">
      <c r="A7" s="233"/>
      <c r="B7" s="9">
        <v>49</v>
      </c>
      <c r="C7" s="9"/>
      <c r="D7" s="209"/>
      <c r="E7" s="234"/>
      <c r="F7" s="209"/>
      <c r="G7" s="234"/>
      <c r="H7" s="209"/>
      <c r="I7" s="228"/>
      <c r="J7" s="231"/>
      <c r="K7" s="226"/>
      <c r="L7" s="226"/>
      <c r="M7" s="227"/>
      <c r="N7" s="228"/>
      <c r="O7" s="229"/>
      <c r="P7" s="225"/>
      <c r="Q7" s="225"/>
      <c r="R7" s="225"/>
      <c r="S7" s="225"/>
      <c r="T7" s="225"/>
      <c r="U7" s="225"/>
    </row>
    <row r="8" spans="1:21" s="8" customFormat="1" ht="27" customHeight="1">
      <c r="A8" s="94" t="s">
        <v>71</v>
      </c>
      <c r="B8" s="59"/>
      <c r="C8" s="59"/>
      <c r="D8" s="67">
        <f>D9*100/60</f>
        <v>106111.66666666667</v>
      </c>
      <c r="E8" s="68">
        <f>E9*100/49</f>
        <v>137936.73469387754</v>
      </c>
      <c r="F8" s="67">
        <f>F9*100/49</f>
        <v>146246.9387755102</v>
      </c>
      <c r="G8" s="69">
        <f>F8*100/E8</f>
        <v>106.02464898134313</v>
      </c>
      <c r="H8" s="67">
        <f>H9*100/42</f>
        <v>157173.80952380953</v>
      </c>
      <c r="I8" s="70">
        <f>I9*100/42</f>
        <v>182537.85714285713</v>
      </c>
      <c r="J8" s="71">
        <f>J9*100/42</f>
        <v>195526.19047619047</v>
      </c>
      <c r="K8" s="72">
        <f aca="true" t="shared" si="0" ref="K8:K29">(J8-I8)</f>
        <v>12988.333333333343</v>
      </c>
      <c r="L8" s="73">
        <f aca="true" t="shared" si="1" ref="L8:L32">J8/I8*100</f>
        <v>107.11541898027677</v>
      </c>
      <c r="M8" s="72">
        <f>J8*100/F8</f>
        <v>133.6959201425229</v>
      </c>
      <c r="N8" s="70">
        <f>N9*100/42</f>
        <v>179776.19047619047</v>
      </c>
      <c r="O8" s="74">
        <f>N8*100/J8</f>
        <v>91.94481314158377</v>
      </c>
      <c r="P8" s="225"/>
      <c r="Q8" s="225"/>
      <c r="R8" s="225"/>
      <c r="S8" s="225"/>
      <c r="T8" s="225"/>
      <c r="U8" s="225"/>
    </row>
    <row r="9" spans="1:26" s="25" customFormat="1" ht="72" customHeight="1">
      <c r="A9" s="31" t="s">
        <v>19</v>
      </c>
      <c r="B9" s="13"/>
      <c r="C9" s="13"/>
      <c r="D9" s="69">
        <v>63667</v>
      </c>
      <c r="E9" s="69">
        <v>67589</v>
      </c>
      <c r="F9" s="69">
        <v>71661</v>
      </c>
      <c r="G9" s="69">
        <f>F9*100/E9</f>
        <v>106.02464898134312</v>
      </c>
      <c r="H9" s="69">
        <v>66013</v>
      </c>
      <c r="I9" s="75">
        <v>76665.9</v>
      </c>
      <c r="J9" s="76">
        <v>82121</v>
      </c>
      <c r="K9" s="77">
        <f t="shared" si="0"/>
        <v>5455.100000000006</v>
      </c>
      <c r="L9" s="78">
        <f t="shared" si="1"/>
        <v>107.11541898027677</v>
      </c>
      <c r="M9" s="79">
        <f>J9*100/F9</f>
        <v>114.59650297930534</v>
      </c>
      <c r="N9" s="80">
        <v>75506</v>
      </c>
      <c r="O9" s="74">
        <f aca="true" t="shared" si="2" ref="O9:O30">N9*100/J9</f>
        <v>91.94481314158377</v>
      </c>
      <c r="P9" s="217"/>
      <c r="Q9" s="217"/>
      <c r="R9" s="217"/>
      <c r="S9" s="217"/>
      <c r="T9" s="217"/>
      <c r="U9" s="217"/>
      <c r="V9" s="24"/>
      <c r="W9" s="24"/>
      <c r="X9" s="24"/>
      <c r="Y9" s="24"/>
      <c r="Z9" s="24"/>
    </row>
    <row r="10" spans="1:26" s="25" customFormat="1" ht="30">
      <c r="A10" s="95" t="s">
        <v>21</v>
      </c>
      <c r="B10" s="13"/>
      <c r="C10" s="13"/>
      <c r="D10" s="69">
        <v>14268</v>
      </c>
      <c r="E10" s="69">
        <v>18893</v>
      </c>
      <c r="F10" s="69">
        <v>19305</v>
      </c>
      <c r="G10" s="69">
        <f aca="true" t="shared" si="3" ref="G10:G30">F10*100/E10</f>
        <v>102.18070184724502</v>
      </c>
      <c r="H10" s="69">
        <v>19740</v>
      </c>
      <c r="I10" s="75">
        <v>21140</v>
      </c>
      <c r="J10" s="76">
        <v>21148</v>
      </c>
      <c r="K10" s="77">
        <f t="shared" si="0"/>
        <v>8</v>
      </c>
      <c r="L10" s="78">
        <f t="shared" si="1"/>
        <v>100.03784295175025</v>
      </c>
      <c r="M10" s="79">
        <f aca="true" t="shared" si="4" ref="M10:M30">J10*100/F10</f>
        <v>109.54674954674955</v>
      </c>
      <c r="N10" s="80">
        <v>23645</v>
      </c>
      <c r="O10" s="74">
        <f t="shared" si="2"/>
        <v>111.80726309816531</v>
      </c>
      <c r="P10" s="230"/>
      <c r="Q10" s="230"/>
      <c r="R10" s="230"/>
      <c r="S10" s="230"/>
      <c r="T10" s="230"/>
      <c r="U10" s="230"/>
      <c r="V10" s="24"/>
      <c r="W10" s="24"/>
      <c r="X10" s="24"/>
      <c r="Y10" s="24"/>
      <c r="Z10" s="24"/>
    </row>
    <row r="11" spans="1:26" s="25" customFormat="1" ht="45" customHeight="1">
      <c r="A11" s="95" t="s">
        <v>23</v>
      </c>
      <c r="B11" s="13"/>
      <c r="C11" s="13"/>
      <c r="D11" s="69">
        <v>0</v>
      </c>
      <c r="E11" s="69">
        <v>0</v>
      </c>
      <c r="F11" s="69">
        <v>0</v>
      </c>
      <c r="G11" s="69"/>
      <c r="H11" s="69">
        <v>11573</v>
      </c>
      <c r="I11" s="75">
        <v>18980.6</v>
      </c>
      <c r="J11" s="76">
        <v>22392</v>
      </c>
      <c r="K11" s="77">
        <f t="shared" si="0"/>
        <v>3411.4000000000015</v>
      </c>
      <c r="L11" s="78">
        <f t="shared" si="1"/>
        <v>117.97308831122304</v>
      </c>
      <c r="M11" s="79"/>
      <c r="N11" s="80">
        <v>26932</v>
      </c>
      <c r="O11" s="74">
        <f t="shared" si="2"/>
        <v>120.27509824937478</v>
      </c>
      <c r="P11" s="217"/>
      <c r="Q11" s="217"/>
      <c r="R11" s="217"/>
      <c r="S11" s="217"/>
      <c r="T11" s="217"/>
      <c r="U11" s="217"/>
      <c r="V11" s="24"/>
      <c r="W11" s="24"/>
      <c r="X11" s="24"/>
      <c r="Y11" s="24"/>
      <c r="Z11" s="24"/>
    </row>
    <row r="12" spans="1:26" s="25" customFormat="1" ht="21.75" customHeight="1">
      <c r="A12" s="95" t="s">
        <v>25</v>
      </c>
      <c r="B12" s="13"/>
      <c r="C12" s="13"/>
      <c r="D12" s="69">
        <v>0</v>
      </c>
      <c r="E12" s="69"/>
      <c r="F12" s="69">
        <v>2</v>
      </c>
      <c r="G12" s="69"/>
      <c r="H12" s="69">
        <v>0</v>
      </c>
      <c r="I12" s="75">
        <v>7</v>
      </c>
      <c r="J12" s="76">
        <v>9</v>
      </c>
      <c r="K12" s="77">
        <f t="shared" si="0"/>
        <v>2</v>
      </c>
      <c r="L12" s="78">
        <f t="shared" si="1"/>
        <v>128.57142857142858</v>
      </c>
      <c r="M12" s="79">
        <f t="shared" si="4"/>
        <v>450</v>
      </c>
      <c r="N12" s="80">
        <v>2</v>
      </c>
      <c r="O12" s="74">
        <f t="shared" si="2"/>
        <v>22.22222222222222</v>
      </c>
      <c r="P12" s="230"/>
      <c r="Q12" s="230"/>
      <c r="R12" s="230"/>
      <c r="S12" s="230"/>
      <c r="T12" s="230"/>
      <c r="U12" s="230"/>
      <c r="V12" s="24"/>
      <c r="W12" s="24"/>
      <c r="X12" s="24"/>
      <c r="Y12" s="24"/>
      <c r="Z12" s="24"/>
    </row>
    <row r="13" spans="1:26" s="25" customFormat="1" ht="33" customHeight="1">
      <c r="A13" s="96" t="s">
        <v>26</v>
      </c>
      <c r="B13" s="13"/>
      <c r="C13" s="13"/>
      <c r="D13" s="69">
        <v>42</v>
      </c>
      <c r="E13" s="69">
        <v>737</v>
      </c>
      <c r="F13" s="69">
        <v>464</v>
      </c>
      <c r="G13" s="69">
        <f t="shared" si="3"/>
        <v>62.957937584803254</v>
      </c>
      <c r="H13" s="69">
        <v>325</v>
      </c>
      <c r="I13" s="75">
        <v>667</v>
      </c>
      <c r="J13" s="76">
        <v>878</v>
      </c>
      <c r="K13" s="77">
        <f t="shared" si="0"/>
        <v>211</v>
      </c>
      <c r="L13" s="78">
        <f t="shared" si="1"/>
        <v>131.63418290854574</v>
      </c>
      <c r="M13" s="79">
        <f t="shared" si="4"/>
        <v>189.22413793103448</v>
      </c>
      <c r="N13" s="80">
        <v>570</v>
      </c>
      <c r="O13" s="74">
        <f t="shared" si="2"/>
        <v>64.92027334851936</v>
      </c>
      <c r="P13" s="217"/>
      <c r="Q13" s="217"/>
      <c r="R13" s="217"/>
      <c r="S13" s="217"/>
      <c r="T13" s="217"/>
      <c r="U13" s="217"/>
      <c r="V13" s="24"/>
      <c r="W13" s="24"/>
      <c r="X13" s="24"/>
      <c r="Y13" s="24"/>
      <c r="Z13" s="24"/>
    </row>
    <row r="14" spans="1:26" s="25" customFormat="1" ht="17.25" customHeight="1">
      <c r="A14" s="96" t="s">
        <v>28</v>
      </c>
      <c r="B14" s="13"/>
      <c r="C14" s="13"/>
      <c r="D14" s="69">
        <v>0</v>
      </c>
      <c r="E14" s="69">
        <v>0</v>
      </c>
      <c r="F14" s="69">
        <v>0</v>
      </c>
      <c r="G14" s="69"/>
      <c r="H14" s="69">
        <v>1135</v>
      </c>
      <c r="I14" s="75">
        <v>2393</v>
      </c>
      <c r="J14" s="76">
        <v>2896</v>
      </c>
      <c r="K14" s="77">
        <f t="shared" si="0"/>
        <v>503</v>
      </c>
      <c r="L14" s="78">
        <f t="shared" si="1"/>
        <v>121.01964061847055</v>
      </c>
      <c r="M14" s="79"/>
      <c r="N14" s="80">
        <v>2672</v>
      </c>
      <c r="O14" s="74">
        <f t="shared" si="2"/>
        <v>92.26519337016575</v>
      </c>
      <c r="P14" s="217"/>
      <c r="Q14" s="217"/>
      <c r="R14" s="217"/>
      <c r="S14" s="217"/>
      <c r="T14" s="217"/>
      <c r="U14" s="217"/>
      <c r="V14" s="24"/>
      <c r="W14" s="24"/>
      <c r="X14" s="24"/>
      <c r="Y14" s="24"/>
      <c r="Z14" s="24"/>
    </row>
    <row r="15" spans="1:26" s="25" customFormat="1" ht="26.25" customHeight="1">
      <c r="A15" s="96" t="s">
        <v>30</v>
      </c>
      <c r="B15" s="13"/>
      <c r="C15" s="13"/>
      <c r="D15" s="69">
        <v>0</v>
      </c>
      <c r="E15" s="69">
        <v>0</v>
      </c>
      <c r="F15" s="69">
        <v>0</v>
      </c>
      <c r="G15" s="69"/>
      <c r="H15" s="69">
        <v>1512</v>
      </c>
      <c r="I15" s="75">
        <v>676</v>
      </c>
      <c r="J15" s="76">
        <v>535</v>
      </c>
      <c r="K15" s="77">
        <f t="shared" si="0"/>
        <v>-141</v>
      </c>
      <c r="L15" s="78">
        <f t="shared" si="1"/>
        <v>79.14201183431953</v>
      </c>
      <c r="M15" s="79"/>
      <c r="N15" s="80">
        <v>0</v>
      </c>
      <c r="O15" s="74">
        <f t="shared" si="2"/>
        <v>0</v>
      </c>
      <c r="P15" s="217"/>
      <c r="Q15" s="217"/>
      <c r="R15" s="217"/>
      <c r="S15" s="217"/>
      <c r="T15" s="217"/>
      <c r="U15" s="217"/>
      <c r="V15" s="24"/>
      <c r="W15" s="24"/>
      <c r="X15" s="24"/>
      <c r="Y15" s="24"/>
      <c r="Z15" s="24"/>
    </row>
    <row r="16" spans="1:26" s="25" customFormat="1" ht="37.5" customHeight="1">
      <c r="A16" s="31" t="s">
        <v>32</v>
      </c>
      <c r="B16" s="13"/>
      <c r="C16" s="13"/>
      <c r="D16" s="69">
        <v>7915</v>
      </c>
      <c r="E16" s="69">
        <v>5190</v>
      </c>
      <c r="F16" s="69">
        <v>4710</v>
      </c>
      <c r="G16" s="69">
        <f t="shared" si="3"/>
        <v>90.7514450867052</v>
      </c>
      <c r="H16" s="69">
        <v>5353</v>
      </c>
      <c r="I16" s="75">
        <v>5353</v>
      </c>
      <c r="J16" s="76">
        <v>5777</v>
      </c>
      <c r="K16" s="77">
        <f t="shared" si="0"/>
        <v>424</v>
      </c>
      <c r="L16" s="78">
        <f t="shared" si="1"/>
        <v>107.92079207920793</v>
      </c>
      <c r="M16" s="79">
        <f t="shared" si="4"/>
        <v>122.65392781316348</v>
      </c>
      <c r="N16" s="80">
        <v>5435</v>
      </c>
      <c r="O16" s="74">
        <f t="shared" si="2"/>
        <v>94.079972303964</v>
      </c>
      <c r="P16" s="217"/>
      <c r="Q16" s="217"/>
      <c r="R16" s="217"/>
      <c r="S16" s="217"/>
      <c r="T16" s="217"/>
      <c r="U16" s="217"/>
      <c r="V16" s="24"/>
      <c r="W16" s="24"/>
      <c r="X16" s="24"/>
      <c r="Y16" s="24"/>
      <c r="Z16" s="24"/>
    </row>
    <row r="17" spans="1:26" s="25" customFormat="1" ht="24.75" customHeight="1">
      <c r="A17" s="31" t="s">
        <v>34</v>
      </c>
      <c r="B17" s="13"/>
      <c r="C17" s="13"/>
      <c r="D17" s="69">
        <v>7170</v>
      </c>
      <c r="E17" s="69">
        <v>7841</v>
      </c>
      <c r="F17" s="69">
        <v>8788</v>
      </c>
      <c r="G17" s="69">
        <f t="shared" si="3"/>
        <v>112.07754112995791</v>
      </c>
      <c r="H17" s="69">
        <v>7888</v>
      </c>
      <c r="I17" s="75">
        <v>9978</v>
      </c>
      <c r="J17" s="76">
        <v>10442</v>
      </c>
      <c r="K17" s="77">
        <f t="shared" si="0"/>
        <v>464</v>
      </c>
      <c r="L17" s="78">
        <f t="shared" si="1"/>
        <v>104.65023050711567</v>
      </c>
      <c r="M17" s="79">
        <f t="shared" si="4"/>
        <v>118.82111970869367</v>
      </c>
      <c r="N17" s="80">
        <v>8167</v>
      </c>
      <c r="O17" s="74">
        <f t="shared" si="2"/>
        <v>78.21298601800422</v>
      </c>
      <c r="P17" s="230"/>
      <c r="Q17" s="230"/>
      <c r="R17" s="230"/>
      <c r="S17" s="230"/>
      <c r="T17" s="230"/>
      <c r="U17" s="230"/>
      <c r="V17" s="24"/>
      <c r="W17" s="24"/>
      <c r="X17" s="24"/>
      <c r="Y17" s="24"/>
      <c r="Z17" s="24"/>
    </row>
    <row r="18" spans="1:26" s="25" customFormat="1" ht="60">
      <c r="A18" s="97" t="s">
        <v>36</v>
      </c>
      <c r="B18" s="13"/>
      <c r="C18" s="13"/>
      <c r="D18" s="69">
        <v>318</v>
      </c>
      <c r="E18" s="69">
        <v>138</v>
      </c>
      <c r="F18" s="69">
        <v>39</v>
      </c>
      <c r="G18" s="69">
        <f t="shared" si="3"/>
        <v>28.26086956521739</v>
      </c>
      <c r="H18" s="69">
        <v>19</v>
      </c>
      <c r="I18" s="75">
        <v>19</v>
      </c>
      <c r="J18" s="76">
        <v>-37</v>
      </c>
      <c r="K18" s="77">
        <f t="shared" si="0"/>
        <v>-56</v>
      </c>
      <c r="L18" s="78">
        <f t="shared" si="1"/>
        <v>-194.73684210526315</v>
      </c>
      <c r="M18" s="79">
        <f t="shared" si="4"/>
        <v>-94.87179487179488</v>
      </c>
      <c r="N18" s="80">
        <v>46</v>
      </c>
      <c r="O18" s="74">
        <f t="shared" si="2"/>
        <v>-124.32432432432432</v>
      </c>
      <c r="P18" s="217"/>
      <c r="Q18" s="217"/>
      <c r="R18" s="217"/>
      <c r="S18" s="217"/>
      <c r="T18" s="217"/>
      <c r="U18" s="217"/>
      <c r="V18" s="24"/>
      <c r="W18" s="24"/>
      <c r="X18" s="24"/>
      <c r="Y18" s="24"/>
      <c r="Z18" s="24"/>
    </row>
    <row r="19" spans="1:26" s="25" customFormat="1" ht="45">
      <c r="A19" s="97" t="s">
        <v>38</v>
      </c>
      <c r="B19" s="13"/>
      <c r="C19" s="13"/>
      <c r="D19" s="69">
        <v>9</v>
      </c>
      <c r="E19" s="69">
        <v>1</v>
      </c>
      <c r="F19" s="69">
        <v>0</v>
      </c>
      <c r="G19" s="69">
        <f t="shared" si="3"/>
        <v>0</v>
      </c>
      <c r="H19" s="69">
        <v>2</v>
      </c>
      <c r="I19" s="75">
        <v>2</v>
      </c>
      <c r="J19" s="76">
        <v>2</v>
      </c>
      <c r="K19" s="77">
        <f t="shared" si="0"/>
        <v>0</v>
      </c>
      <c r="L19" s="78">
        <f t="shared" si="1"/>
        <v>100</v>
      </c>
      <c r="M19" s="79"/>
      <c r="N19" s="80">
        <v>2</v>
      </c>
      <c r="O19" s="74">
        <f t="shared" si="2"/>
        <v>100</v>
      </c>
      <c r="P19" s="230"/>
      <c r="Q19" s="230"/>
      <c r="R19" s="230"/>
      <c r="S19" s="230"/>
      <c r="T19" s="230"/>
      <c r="U19" s="230"/>
      <c r="V19" s="24"/>
      <c r="W19" s="24"/>
      <c r="X19" s="24"/>
      <c r="Y19" s="24"/>
      <c r="Z19" s="24"/>
    </row>
    <row r="20" spans="1:26" s="25" customFormat="1" ht="36" customHeight="1">
      <c r="A20" s="31" t="s">
        <v>40</v>
      </c>
      <c r="B20" s="13"/>
      <c r="C20" s="13"/>
      <c r="D20" s="69">
        <v>5306</v>
      </c>
      <c r="E20" s="69">
        <v>6000</v>
      </c>
      <c r="F20" s="69">
        <v>6312</v>
      </c>
      <c r="G20" s="69">
        <f t="shared" si="3"/>
        <v>105.2</v>
      </c>
      <c r="H20" s="69">
        <v>6362.8</v>
      </c>
      <c r="I20" s="75">
        <v>6362.8</v>
      </c>
      <c r="J20" s="76">
        <v>6731</v>
      </c>
      <c r="K20" s="77">
        <f t="shared" si="0"/>
        <v>368.1999999999998</v>
      </c>
      <c r="L20" s="78">
        <f t="shared" si="1"/>
        <v>105.78676054567171</v>
      </c>
      <c r="M20" s="79">
        <f t="shared" si="4"/>
        <v>106.6381495564005</v>
      </c>
      <c r="N20" s="80">
        <v>6362.8</v>
      </c>
      <c r="O20" s="74">
        <f t="shared" si="2"/>
        <v>94.52978755014114</v>
      </c>
      <c r="P20" s="230"/>
      <c r="Q20" s="230"/>
      <c r="R20" s="230"/>
      <c r="S20" s="230"/>
      <c r="T20" s="230"/>
      <c r="U20" s="230"/>
      <c r="V20" s="24"/>
      <c r="W20" s="24"/>
      <c r="X20" s="24"/>
      <c r="Y20" s="24"/>
      <c r="Z20" s="24"/>
    </row>
    <row r="21" spans="1:26" s="25" customFormat="1" ht="27" customHeight="1">
      <c r="A21" s="31" t="s">
        <v>42</v>
      </c>
      <c r="B21" s="13"/>
      <c r="C21" s="13"/>
      <c r="D21" s="69">
        <v>2700</v>
      </c>
      <c r="E21" s="69">
        <v>2751</v>
      </c>
      <c r="F21" s="69">
        <v>3318</v>
      </c>
      <c r="G21" s="69">
        <f t="shared" si="3"/>
        <v>120.61068702290076</v>
      </c>
      <c r="H21" s="69">
        <v>2811</v>
      </c>
      <c r="I21" s="75">
        <v>5167.4</v>
      </c>
      <c r="J21" s="76">
        <v>6445</v>
      </c>
      <c r="K21" s="77">
        <f t="shared" si="0"/>
        <v>1277.6000000000004</v>
      </c>
      <c r="L21" s="78">
        <f t="shared" si="1"/>
        <v>124.72423268955374</v>
      </c>
      <c r="M21" s="79">
        <f t="shared" si="4"/>
        <v>194.24352019288727</v>
      </c>
      <c r="N21" s="80">
        <v>4800</v>
      </c>
      <c r="O21" s="74">
        <f t="shared" si="2"/>
        <v>74.47633824670287</v>
      </c>
      <c r="P21" s="230"/>
      <c r="Q21" s="230"/>
      <c r="R21" s="230"/>
      <c r="S21" s="230"/>
      <c r="T21" s="230"/>
      <c r="U21" s="230"/>
      <c r="V21" s="24"/>
      <c r="W21" s="24"/>
      <c r="X21" s="24"/>
      <c r="Y21" s="24"/>
      <c r="Z21" s="24"/>
    </row>
    <row r="22" spans="1:26" s="25" customFormat="1" ht="29.25" customHeight="1">
      <c r="A22" s="96" t="s">
        <v>44</v>
      </c>
      <c r="B22" s="13"/>
      <c r="C22" s="13"/>
      <c r="D22" s="69">
        <v>372</v>
      </c>
      <c r="E22" s="69">
        <v>2100</v>
      </c>
      <c r="F22" s="69">
        <v>2166</v>
      </c>
      <c r="G22" s="69">
        <f t="shared" si="3"/>
        <v>103.14285714285714</v>
      </c>
      <c r="H22" s="69">
        <v>2593</v>
      </c>
      <c r="I22" s="75">
        <v>2593</v>
      </c>
      <c r="J22" s="76">
        <v>2619</v>
      </c>
      <c r="K22" s="77">
        <f t="shared" si="0"/>
        <v>26</v>
      </c>
      <c r="L22" s="78">
        <f t="shared" si="1"/>
        <v>101.00269957578094</v>
      </c>
      <c r="M22" s="79">
        <f t="shared" si="4"/>
        <v>120.91412742382272</v>
      </c>
      <c r="N22" s="80">
        <v>5885</v>
      </c>
      <c r="O22" s="74">
        <f t="shared" si="2"/>
        <v>224.7040855288278</v>
      </c>
      <c r="P22" s="230"/>
      <c r="Q22" s="230"/>
      <c r="R22" s="230"/>
      <c r="S22" s="230"/>
      <c r="T22" s="230"/>
      <c r="U22" s="230"/>
      <c r="V22" s="24"/>
      <c r="W22" s="24"/>
      <c r="X22" s="24"/>
      <c r="Y22" s="24"/>
      <c r="Z22" s="24"/>
    </row>
    <row r="23" spans="1:26" s="25" customFormat="1" ht="32.25" customHeight="1">
      <c r="A23" s="96" t="s">
        <v>46</v>
      </c>
      <c r="B23" s="13"/>
      <c r="C23" s="13"/>
      <c r="D23" s="69">
        <v>1209</v>
      </c>
      <c r="E23" s="69">
        <v>1040</v>
      </c>
      <c r="F23" s="69">
        <v>1204</v>
      </c>
      <c r="G23" s="69">
        <f t="shared" si="3"/>
        <v>115.76923076923077</v>
      </c>
      <c r="H23" s="69">
        <v>1151</v>
      </c>
      <c r="I23" s="75">
        <v>1501</v>
      </c>
      <c r="J23" s="76">
        <v>1713</v>
      </c>
      <c r="K23" s="77">
        <f t="shared" si="0"/>
        <v>212</v>
      </c>
      <c r="L23" s="78">
        <f t="shared" si="1"/>
        <v>114.12391738840772</v>
      </c>
      <c r="M23" s="79">
        <f t="shared" si="4"/>
        <v>142.27574750830564</v>
      </c>
      <c r="N23" s="80">
        <v>1230</v>
      </c>
      <c r="O23" s="74">
        <f t="shared" si="2"/>
        <v>71.80385288966725</v>
      </c>
      <c r="P23" s="217"/>
      <c r="Q23" s="217"/>
      <c r="R23" s="217"/>
      <c r="S23" s="217"/>
      <c r="T23" s="217"/>
      <c r="U23" s="217"/>
      <c r="V23" s="24"/>
      <c r="W23" s="24"/>
      <c r="X23" s="24"/>
      <c r="Y23" s="24"/>
      <c r="Z23" s="24"/>
    </row>
    <row r="24" spans="1:26" s="25" customFormat="1" ht="37.5" customHeight="1">
      <c r="A24" s="96" t="s">
        <v>49</v>
      </c>
      <c r="B24" s="13"/>
      <c r="C24" s="13"/>
      <c r="D24" s="69">
        <v>1182</v>
      </c>
      <c r="E24" s="69">
        <v>5500</v>
      </c>
      <c r="F24" s="69">
        <v>2819</v>
      </c>
      <c r="G24" s="69">
        <f t="shared" si="3"/>
        <v>51.25454545454546</v>
      </c>
      <c r="H24" s="69">
        <v>0</v>
      </c>
      <c r="I24" s="75">
        <v>750</v>
      </c>
      <c r="J24" s="76">
        <v>1107</v>
      </c>
      <c r="K24" s="77">
        <f t="shared" si="0"/>
        <v>357</v>
      </c>
      <c r="L24" s="78">
        <f t="shared" si="1"/>
        <v>147.6</v>
      </c>
      <c r="M24" s="79">
        <f t="shared" si="4"/>
        <v>39.26924441291238</v>
      </c>
      <c r="N24" s="80">
        <v>0</v>
      </c>
      <c r="O24" s="74">
        <f t="shared" si="2"/>
        <v>0</v>
      </c>
      <c r="P24" s="217"/>
      <c r="Q24" s="217"/>
      <c r="R24" s="217"/>
      <c r="S24" s="217"/>
      <c r="T24" s="217"/>
      <c r="U24" s="217"/>
      <c r="V24" s="24"/>
      <c r="W24" s="24"/>
      <c r="X24" s="24"/>
      <c r="Y24" s="24"/>
      <c r="Z24" s="24"/>
    </row>
    <row r="25" spans="1:26" s="25" customFormat="1" ht="45">
      <c r="A25" s="96" t="s">
        <v>51</v>
      </c>
      <c r="B25" s="13"/>
      <c r="C25" s="13"/>
      <c r="D25" s="69"/>
      <c r="E25" s="69">
        <v>0</v>
      </c>
      <c r="F25" s="69">
        <v>0</v>
      </c>
      <c r="G25" s="69"/>
      <c r="H25" s="69">
        <v>0</v>
      </c>
      <c r="I25" s="75">
        <v>1017.5</v>
      </c>
      <c r="J25" s="76">
        <v>4</v>
      </c>
      <c r="K25" s="77">
        <f t="shared" si="0"/>
        <v>-1013.5</v>
      </c>
      <c r="L25" s="78">
        <f t="shared" si="1"/>
        <v>0.3931203931203931</v>
      </c>
      <c r="M25" s="79"/>
      <c r="N25" s="80">
        <v>1000</v>
      </c>
      <c r="O25" s="74">
        <f t="shared" si="2"/>
        <v>25000</v>
      </c>
      <c r="P25" s="217"/>
      <c r="Q25" s="217"/>
      <c r="R25" s="217"/>
      <c r="S25" s="217"/>
      <c r="T25" s="217"/>
      <c r="U25" s="217"/>
      <c r="V25" s="24"/>
      <c r="W25" s="24"/>
      <c r="X25" s="24"/>
      <c r="Y25" s="24"/>
      <c r="Z25" s="24"/>
    </row>
    <row r="26" spans="1:26" s="25" customFormat="1" ht="30">
      <c r="A26" s="96" t="s">
        <v>53</v>
      </c>
      <c r="B26" s="13"/>
      <c r="C26" s="13"/>
      <c r="D26" s="69">
        <v>415</v>
      </c>
      <c r="E26" s="69">
        <v>142</v>
      </c>
      <c r="F26" s="69">
        <v>142</v>
      </c>
      <c r="G26" s="69">
        <f t="shared" si="3"/>
        <v>100</v>
      </c>
      <c r="H26" s="69">
        <v>0</v>
      </c>
      <c r="I26" s="75">
        <v>126</v>
      </c>
      <c r="J26" s="76">
        <v>126</v>
      </c>
      <c r="K26" s="77">
        <f t="shared" si="0"/>
        <v>0</v>
      </c>
      <c r="L26" s="78">
        <v>0</v>
      </c>
      <c r="M26" s="79">
        <f t="shared" si="4"/>
        <v>88.73239436619718</v>
      </c>
      <c r="N26" s="80">
        <v>0</v>
      </c>
      <c r="O26" s="74">
        <f t="shared" si="2"/>
        <v>0</v>
      </c>
      <c r="P26" s="230"/>
      <c r="Q26" s="230"/>
      <c r="R26" s="230"/>
      <c r="S26" s="230"/>
      <c r="T26" s="230"/>
      <c r="U26" s="230"/>
      <c r="V26" s="24"/>
      <c r="W26" s="24"/>
      <c r="X26" s="24"/>
      <c r="Y26" s="24"/>
      <c r="Z26" s="24"/>
    </row>
    <row r="27" spans="1:26" s="25" customFormat="1" ht="55.5" customHeight="1">
      <c r="A27" s="96" t="s">
        <v>54</v>
      </c>
      <c r="B27" s="13"/>
      <c r="C27" s="13"/>
      <c r="D27" s="69">
        <v>1409</v>
      </c>
      <c r="E27" s="69">
        <v>1891</v>
      </c>
      <c r="F27" s="69">
        <v>2467</v>
      </c>
      <c r="G27" s="69">
        <f t="shared" si="3"/>
        <v>130.46007403490216</v>
      </c>
      <c r="H27" s="69">
        <v>2082</v>
      </c>
      <c r="I27" s="75">
        <v>4041</v>
      </c>
      <c r="J27" s="76">
        <v>4647</v>
      </c>
      <c r="K27" s="77">
        <f t="shared" si="0"/>
        <v>606</v>
      </c>
      <c r="L27" s="78">
        <f t="shared" si="1"/>
        <v>114.99628804751299</v>
      </c>
      <c r="M27" s="79">
        <f t="shared" si="4"/>
        <v>188.3664369679773</v>
      </c>
      <c r="N27" s="80">
        <v>3871</v>
      </c>
      <c r="O27" s="74">
        <f t="shared" si="2"/>
        <v>83.30105444372714</v>
      </c>
      <c r="P27" s="217"/>
      <c r="Q27" s="217"/>
      <c r="R27" s="217"/>
      <c r="S27" s="217"/>
      <c r="T27" s="217"/>
      <c r="U27" s="217"/>
      <c r="V27" s="24"/>
      <c r="W27" s="24"/>
      <c r="X27" s="24"/>
      <c r="Y27" s="24"/>
      <c r="Z27" s="24"/>
    </row>
    <row r="28" spans="1:26" s="25" customFormat="1" ht="27" customHeight="1">
      <c r="A28" s="96" t="s">
        <v>56</v>
      </c>
      <c r="B28" s="13"/>
      <c r="C28" s="13"/>
      <c r="D28" s="69"/>
      <c r="E28" s="69">
        <v>-9</v>
      </c>
      <c r="F28" s="69">
        <v>-9</v>
      </c>
      <c r="G28" s="69">
        <f t="shared" si="3"/>
        <v>100</v>
      </c>
      <c r="H28" s="69">
        <v>0</v>
      </c>
      <c r="I28" s="75">
        <v>-19.3</v>
      </c>
      <c r="J28" s="76">
        <v>-19.3</v>
      </c>
      <c r="K28" s="77">
        <f t="shared" si="0"/>
        <v>0</v>
      </c>
      <c r="L28" s="78">
        <f t="shared" si="1"/>
        <v>100</v>
      </c>
      <c r="M28" s="79">
        <f t="shared" si="4"/>
        <v>214.44444444444446</v>
      </c>
      <c r="N28" s="80">
        <v>0</v>
      </c>
      <c r="O28" s="74">
        <f t="shared" si="2"/>
        <v>0</v>
      </c>
      <c r="P28" s="230"/>
      <c r="Q28" s="230"/>
      <c r="R28" s="230"/>
      <c r="S28" s="230"/>
      <c r="T28" s="230"/>
      <c r="U28" s="230"/>
      <c r="V28" s="24"/>
      <c r="W28" s="24"/>
      <c r="X28" s="24"/>
      <c r="Y28" s="24"/>
      <c r="Z28" s="24"/>
    </row>
    <row r="29" spans="1:26" s="25" customFormat="1" ht="36" customHeight="1">
      <c r="A29" s="98" t="s">
        <v>57</v>
      </c>
      <c r="B29" s="13"/>
      <c r="C29" s="13"/>
      <c r="D29" s="69">
        <v>12286</v>
      </c>
      <c r="E29" s="69">
        <v>60</v>
      </c>
      <c r="F29" s="69">
        <v>220</v>
      </c>
      <c r="G29" s="69">
        <f t="shared" si="3"/>
        <v>366.6666666666667</v>
      </c>
      <c r="H29" s="69">
        <v>0</v>
      </c>
      <c r="I29" s="75">
        <v>0</v>
      </c>
      <c r="J29" s="76">
        <v>24</v>
      </c>
      <c r="K29" s="77">
        <f t="shared" si="0"/>
        <v>24</v>
      </c>
      <c r="L29" s="78"/>
      <c r="M29" s="79">
        <f t="shared" si="4"/>
        <v>10.909090909090908</v>
      </c>
      <c r="N29" s="80">
        <v>0</v>
      </c>
      <c r="O29" s="74">
        <f t="shared" si="2"/>
        <v>0</v>
      </c>
      <c r="P29" s="217"/>
      <c r="Q29" s="217"/>
      <c r="R29" s="217"/>
      <c r="S29" s="217"/>
      <c r="T29" s="217"/>
      <c r="U29" s="217"/>
      <c r="V29" s="24"/>
      <c r="W29" s="24"/>
      <c r="X29" s="24"/>
      <c r="Y29" s="24"/>
      <c r="Z29" s="24"/>
    </row>
    <row r="30" spans="1:21" s="24" customFormat="1" ht="15.75">
      <c r="A30" s="31" t="s">
        <v>59</v>
      </c>
      <c r="B30" s="31"/>
      <c r="C30" s="31"/>
      <c r="D30" s="69">
        <f aca="true" t="shared" si="5" ref="D30:K30">SUM(D9:D29)</f>
        <v>118268</v>
      </c>
      <c r="E30" s="69">
        <f t="shared" si="5"/>
        <v>119864</v>
      </c>
      <c r="F30" s="69">
        <f t="shared" si="5"/>
        <v>123608</v>
      </c>
      <c r="G30" s="69">
        <f t="shared" si="3"/>
        <v>103.12354001201362</v>
      </c>
      <c r="H30" s="81">
        <f t="shared" si="5"/>
        <v>128559.8</v>
      </c>
      <c r="I30" s="82">
        <f t="shared" si="5"/>
        <v>157420.9</v>
      </c>
      <c r="J30" s="83">
        <f t="shared" si="5"/>
        <v>169559.7</v>
      </c>
      <c r="K30" s="84">
        <f t="shared" si="5"/>
        <v>12138.800000000008</v>
      </c>
      <c r="L30" s="78">
        <f t="shared" si="1"/>
        <v>107.71104726246644</v>
      </c>
      <c r="M30" s="79">
        <f t="shared" si="4"/>
        <v>137.17534463788752</v>
      </c>
      <c r="N30" s="85">
        <f>SUM(N9:N29)</f>
        <v>166125.8</v>
      </c>
      <c r="O30" s="74">
        <f t="shared" si="2"/>
        <v>97.97481359072938</v>
      </c>
      <c r="P30" s="230"/>
      <c r="Q30" s="230"/>
      <c r="R30" s="230"/>
      <c r="S30" s="230"/>
      <c r="T30" s="230"/>
      <c r="U30" s="230"/>
    </row>
    <row r="31" spans="1:21" s="24" customFormat="1" ht="29.25" thickBot="1">
      <c r="A31" s="99" t="s">
        <v>60</v>
      </c>
      <c r="B31" s="38"/>
      <c r="C31" s="38"/>
      <c r="D31" s="86"/>
      <c r="E31" s="86"/>
      <c r="F31" s="86">
        <v>795</v>
      </c>
      <c r="G31" s="86"/>
      <c r="H31" s="86">
        <v>800</v>
      </c>
      <c r="I31" s="87">
        <v>0</v>
      </c>
      <c r="J31" s="87">
        <v>2262</v>
      </c>
      <c r="K31" s="77">
        <f>(J31-I31)</f>
        <v>2262</v>
      </c>
      <c r="L31" s="78"/>
      <c r="M31" s="88"/>
      <c r="N31" s="78">
        <v>0</v>
      </c>
      <c r="O31" s="78">
        <v>0</v>
      </c>
      <c r="P31" s="230"/>
      <c r="Q31" s="230"/>
      <c r="R31" s="230"/>
      <c r="S31" s="230"/>
      <c r="T31" s="230"/>
      <c r="U31" s="230"/>
    </row>
    <row r="32" spans="1:21" s="24" customFormat="1" ht="16.5" thickBot="1">
      <c r="A32" s="100" t="s">
        <v>61</v>
      </c>
      <c r="B32" s="43"/>
      <c r="C32" s="43"/>
      <c r="D32" s="89"/>
      <c r="E32" s="89"/>
      <c r="F32" s="89">
        <f>F30+F31</f>
        <v>124403</v>
      </c>
      <c r="G32" s="89"/>
      <c r="H32" s="89">
        <f>H30+H31</f>
        <v>129359.8</v>
      </c>
      <c r="I32" s="89">
        <f>I30+I31</f>
        <v>157420.9</v>
      </c>
      <c r="J32" s="89">
        <f>J30+J31</f>
        <v>171821.7</v>
      </c>
      <c r="K32" s="89">
        <f>K30+K31</f>
        <v>14400.800000000008</v>
      </c>
      <c r="L32" s="78">
        <f t="shared" si="1"/>
        <v>109.14795938785767</v>
      </c>
      <c r="M32" s="90"/>
      <c r="N32" s="91">
        <f>N30+N31</f>
        <v>166125.8</v>
      </c>
      <c r="O32" s="91">
        <f>O30+O31</f>
        <v>97.97481359072938</v>
      </c>
      <c r="P32" s="230"/>
      <c r="Q32" s="230"/>
      <c r="R32" s="230"/>
      <c r="S32" s="230"/>
      <c r="T32" s="230"/>
      <c r="U32" s="230"/>
    </row>
    <row r="33" spans="1:15" s="24" customFormat="1" ht="15.75">
      <c r="A33" s="47"/>
      <c r="B33" s="47"/>
      <c r="C33" s="47"/>
      <c r="D33" s="52"/>
      <c r="E33" s="52"/>
      <c r="F33" s="52">
        <f>F30-D30</f>
        <v>5340</v>
      </c>
      <c r="G33" s="52"/>
      <c r="H33" s="52"/>
      <c r="I33" s="52"/>
      <c r="J33" s="52">
        <f>J30-F30</f>
        <v>45951.70000000001</v>
      </c>
      <c r="K33" s="52"/>
      <c r="L33" s="92"/>
      <c r="M33" s="92"/>
      <c r="N33" s="92"/>
      <c r="O33" s="93"/>
    </row>
    <row r="34" spans="1:26" ht="12.75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U34" s="24"/>
      <c r="V34" s="24"/>
      <c r="W34" s="24"/>
      <c r="X34" s="24"/>
      <c r="Y34" s="24"/>
      <c r="Z34" s="24"/>
    </row>
  </sheetData>
  <sheetProtection/>
  <mergeCells count="42">
    <mergeCell ref="J6:J7"/>
    <mergeCell ref="K6:K7"/>
    <mergeCell ref="A6:A7"/>
    <mergeCell ref="B6:C6"/>
    <mergeCell ref="D6:D7"/>
    <mergeCell ref="E6:E7"/>
    <mergeCell ref="F6:F7"/>
    <mergeCell ref="G6:G7"/>
    <mergeCell ref="H6:H7"/>
    <mergeCell ref="I6:I7"/>
    <mergeCell ref="P24:U24"/>
    <mergeCell ref="P25:U25"/>
    <mergeCell ref="P32:U32"/>
    <mergeCell ref="A34:O34"/>
    <mergeCell ref="P26:U26"/>
    <mergeCell ref="P27:U27"/>
    <mergeCell ref="P28:U28"/>
    <mergeCell ref="P29:U29"/>
    <mergeCell ref="P30:U30"/>
    <mergeCell ref="P31:U31"/>
    <mergeCell ref="P18:U18"/>
    <mergeCell ref="P19:U19"/>
    <mergeCell ref="P20:U20"/>
    <mergeCell ref="P21:U21"/>
    <mergeCell ref="P22:U22"/>
    <mergeCell ref="P23:U23"/>
    <mergeCell ref="P16:U16"/>
    <mergeCell ref="P17:U17"/>
    <mergeCell ref="P10:U10"/>
    <mergeCell ref="P11:U11"/>
    <mergeCell ref="P12:U12"/>
    <mergeCell ref="P13:U13"/>
    <mergeCell ref="J1:K1"/>
    <mergeCell ref="P8:U8"/>
    <mergeCell ref="P14:U14"/>
    <mergeCell ref="P15:U15"/>
    <mergeCell ref="L6:L7"/>
    <mergeCell ref="M6:M7"/>
    <mergeCell ref="N6:N7"/>
    <mergeCell ref="O6:O7"/>
    <mergeCell ref="P6:U7"/>
    <mergeCell ref="P9:U9"/>
  </mergeCells>
  <printOptions/>
  <pageMargins left="0.75" right="0.75" top="1" bottom="1" header="0.5" footer="0.5"/>
  <pageSetup horizontalDpi="600" verticalDpi="600" orientation="portrait" paperSize="9" scale="48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4"/>
  <sheetViews>
    <sheetView view="pageBreakPreview" zoomScale="60" zoomScalePageLayoutView="0" workbookViewId="0" topLeftCell="A1">
      <selection activeCell="P9" sqref="P9:U9"/>
    </sheetView>
  </sheetViews>
  <sheetFormatPr defaultColWidth="9.00390625" defaultRowHeight="12.75"/>
  <cols>
    <col min="1" max="1" width="28.625" style="0" customWidth="1"/>
    <col min="2" max="2" width="9.125" style="0" hidden="1" customWidth="1"/>
    <col min="3" max="3" width="6.125" style="0" hidden="1" customWidth="1"/>
    <col min="4" max="4" width="11.25390625" style="0" customWidth="1"/>
    <col min="5" max="5" width="12.00390625" style="0" customWidth="1"/>
    <col min="6" max="6" width="9.75390625" style="0" customWidth="1"/>
    <col min="7" max="7" width="12.25390625" style="0" customWidth="1"/>
    <col min="8" max="8" width="12.625" style="0" customWidth="1"/>
    <col min="9" max="9" width="11.75390625" style="0" customWidth="1"/>
    <col min="10" max="10" width="10.75390625" style="0" customWidth="1"/>
    <col min="11" max="11" width="10.75390625" style="0" bestFit="1" customWidth="1"/>
    <col min="12" max="12" width="11.75390625" style="0" customWidth="1"/>
    <col min="13" max="14" width="13.375" style="0" customWidth="1"/>
    <col min="15" max="15" width="11.875" style="0" customWidth="1"/>
    <col min="19" max="19" width="38.625" style="0" customWidth="1"/>
    <col min="21" max="21" width="31.00390625" style="0" customWidth="1"/>
  </cols>
  <sheetData>
    <row r="2" spans="6:15" s="2" customFormat="1" ht="15.75">
      <c r="F2" s="3" t="s">
        <v>72</v>
      </c>
      <c r="G2" s="3"/>
      <c r="K2" s="1"/>
      <c r="L2" s="1"/>
      <c r="M2" s="1"/>
      <c r="N2" s="1"/>
      <c r="O2" s="4"/>
    </row>
    <row r="3" spans="1:15" ht="15.75">
      <c r="A3" s="6" t="s">
        <v>73</v>
      </c>
      <c r="B3" s="3"/>
      <c r="C3" s="3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7"/>
    </row>
    <row r="4" spans="1:15" ht="15.75">
      <c r="A4" s="3"/>
      <c r="B4" s="3"/>
      <c r="C4" s="3"/>
      <c r="D4" s="3"/>
      <c r="E4" s="3"/>
      <c r="F4" s="2" t="s">
        <v>2</v>
      </c>
      <c r="G4" s="2"/>
      <c r="H4" s="3"/>
      <c r="I4" s="3"/>
      <c r="J4" s="3"/>
      <c r="K4" s="5"/>
      <c r="L4" s="5"/>
      <c r="M4" s="5"/>
      <c r="N4" s="5"/>
      <c r="O4" s="7"/>
    </row>
    <row r="5" spans="1:15" ht="15" customHeight="1" thickBot="1">
      <c r="A5" s="5"/>
      <c r="B5" s="5"/>
      <c r="C5" s="5"/>
      <c r="D5" s="1"/>
      <c r="E5" s="1"/>
      <c r="F5" s="5"/>
      <c r="G5" s="5"/>
      <c r="H5" s="5"/>
      <c r="I5" s="5"/>
      <c r="J5" s="5"/>
      <c r="K5" s="5"/>
      <c r="L5" s="1" t="s">
        <v>3</v>
      </c>
      <c r="M5" s="1"/>
      <c r="N5" s="1"/>
      <c r="O5" s="5" t="s">
        <v>4</v>
      </c>
    </row>
    <row r="6" spans="1:21" s="8" customFormat="1" ht="37.5" customHeight="1">
      <c r="A6" s="187"/>
      <c r="B6" s="222" t="s">
        <v>6</v>
      </c>
      <c r="C6" s="222"/>
      <c r="D6" s="208" t="s">
        <v>63</v>
      </c>
      <c r="E6" s="210" t="s">
        <v>67</v>
      </c>
      <c r="F6" s="208" t="s">
        <v>7</v>
      </c>
      <c r="G6" s="210" t="s">
        <v>68</v>
      </c>
      <c r="H6" s="208" t="s">
        <v>64</v>
      </c>
      <c r="I6" s="210" t="s">
        <v>69</v>
      </c>
      <c r="J6" s="210" t="s">
        <v>65</v>
      </c>
      <c r="K6" s="208" t="s">
        <v>11</v>
      </c>
      <c r="L6" s="208" t="s">
        <v>12</v>
      </c>
      <c r="M6" s="212" t="s">
        <v>14</v>
      </c>
      <c r="N6" s="210" t="s">
        <v>66</v>
      </c>
      <c r="O6" s="210" t="s">
        <v>70</v>
      </c>
      <c r="P6" s="237" t="s">
        <v>18</v>
      </c>
      <c r="Q6" s="237"/>
      <c r="R6" s="237"/>
      <c r="S6" s="237"/>
      <c r="T6" s="237"/>
      <c r="U6" s="237"/>
    </row>
    <row r="7" spans="1:21" s="8" customFormat="1" ht="152.25" customHeight="1" thickBot="1">
      <c r="A7" s="188"/>
      <c r="B7" s="9">
        <v>49</v>
      </c>
      <c r="C7" s="9"/>
      <c r="D7" s="209"/>
      <c r="E7" s="234"/>
      <c r="F7" s="209"/>
      <c r="G7" s="234"/>
      <c r="H7" s="209"/>
      <c r="I7" s="228"/>
      <c r="J7" s="231"/>
      <c r="K7" s="226"/>
      <c r="L7" s="226"/>
      <c r="M7" s="227"/>
      <c r="N7" s="228"/>
      <c r="O7" s="228"/>
      <c r="P7" s="237"/>
      <c r="Q7" s="237"/>
      <c r="R7" s="237"/>
      <c r="S7" s="237"/>
      <c r="T7" s="237"/>
      <c r="U7" s="237"/>
    </row>
    <row r="8" spans="1:21" s="8" customFormat="1" ht="27" customHeight="1">
      <c r="A8" s="58" t="s">
        <v>71</v>
      </c>
      <c r="B8" s="59"/>
      <c r="C8" s="59"/>
      <c r="D8" s="60">
        <f>D9*100/60</f>
        <v>106111.66666666667</v>
      </c>
      <c r="E8" s="61">
        <f>E9*100/49</f>
        <v>137936.73469387754</v>
      </c>
      <c r="F8" s="60">
        <f>F9*100/49</f>
        <v>146246.9387755102</v>
      </c>
      <c r="G8" s="15">
        <f>F8*100/E8</f>
        <v>106.02464898134313</v>
      </c>
      <c r="H8" s="60">
        <f>H9*100/42</f>
        <v>157173.80952380953</v>
      </c>
      <c r="I8" s="62">
        <f>I9*100/42</f>
        <v>182537.85714285713</v>
      </c>
      <c r="J8" s="63">
        <f>J9*100/42</f>
        <v>195526.19047619047</v>
      </c>
      <c r="K8" s="64">
        <f aca="true" t="shared" si="0" ref="K8:K29">(J8-I8)</f>
        <v>12988.333333333343</v>
      </c>
      <c r="L8" s="65">
        <f aca="true" t="shared" si="1" ref="L8:L32">J8/I8*100</f>
        <v>107.11541898027677</v>
      </c>
      <c r="M8" s="64">
        <f>J8*100/F8</f>
        <v>133.6959201425229</v>
      </c>
      <c r="N8" s="62">
        <f>N9*100/42</f>
        <v>179776.19047619047</v>
      </c>
      <c r="O8" s="66">
        <f>N8*100/J8</f>
        <v>91.94481314158377</v>
      </c>
      <c r="P8" s="55"/>
      <c r="Q8" s="55"/>
      <c r="R8" s="55"/>
      <c r="S8" s="55"/>
      <c r="T8" s="55"/>
      <c r="U8" s="55"/>
    </row>
    <row r="9" spans="1:26" s="25" customFormat="1" ht="114" customHeight="1">
      <c r="A9" s="12" t="s">
        <v>19</v>
      </c>
      <c r="B9" s="13"/>
      <c r="C9" s="13"/>
      <c r="D9" s="15">
        <v>63667</v>
      </c>
      <c r="E9" s="15">
        <v>67589</v>
      </c>
      <c r="F9" s="15">
        <v>71661</v>
      </c>
      <c r="G9" s="15">
        <f>F9*100/E9</f>
        <v>106.02464898134312</v>
      </c>
      <c r="H9" s="15">
        <v>66013</v>
      </c>
      <c r="I9" s="53">
        <v>76665.9</v>
      </c>
      <c r="J9" s="54">
        <v>82121</v>
      </c>
      <c r="K9" s="18">
        <f t="shared" si="0"/>
        <v>5455.100000000006</v>
      </c>
      <c r="L9" s="19">
        <f t="shared" si="1"/>
        <v>107.11541898027677</v>
      </c>
      <c r="M9" s="21">
        <f>J9*100/F9</f>
        <v>114.59650297930534</v>
      </c>
      <c r="N9" s="20">
        <v>75506</v>
      </c>
      <c r="O9" s="66">
        <f aca="true" t="shared" si="2" ref="O9:O30">N9*100/J9</f>
        <v>91.94481314158377</v>
      </c>
      <c r="P9" s="236" t="s">
        <v>20</v>
      </c>
      <c r="Q9" s="236"/>
      <c r="R9" s="236"/>
      <c r="S9" s="236"/>
      <c r="T9" s="236"/>
      <c r="U9" s="236"/>
      <c r="V9" s="24"/>
      <c r="W9" s="24"/>
      <c r="X9" s="24"/>
      <c r="Y9" s="24"/>
      <c r="Z9" s="24"/>
    </row>
    <row r="10" spans="1:26" s="25" customFormat="1" ht="30">
      <c r="A10" s="26" t="s">
        <v>21</v>
      </c>
      <c r="B10" s="13"/>
      <c r="C10" s="13"/>
      <c r="D10" s="15">
        <v>14268</v>
      </c>
      <c r="E10" s="15">
        <v>18893</v>
      </c>
      <c r="F10" s="15">
        <v>19305</v>
      </c>
      <c r="G10" s="15">
        <f aca="true" t="shared" si="3" ref="G10:G30">F10*100/E10</f>
        <v>102.18070184724502</v>
      </c>
      <c r="H10" s="15">
        <v>19740</v>
      </c>
      <c r="I10" s="53">
        <v>21140</v>
      </c>
      <c r="J10" s="54">
        <v>21148</v>
      </c>
      <c r="K10" s="18">
        <f t="shared" si="0"/>
        <v>8</v>
      </c>
      <c r="L10" s="19">
        <f t="shared" si="1"/>
        <v>100.03784295175025</v>
      </c>
      <c r="M10" s="21">
        <f aca="true" t="shared" si="4" ref="M10:M30">J10*100/F10</f>
        <v>109.54674954674955</v>
      </c>
      <c r="N10" s="20">
        <v>23645</v>
      </c>
      <c r="O10" s="66">
        <f t="shared" si="2"/>
        <v>111.80726309816531</v>
      </c>
      <c r="P10" s="235" t="s">
        <v>22</v>
      </c>
      <c r="Q10" s="235"/>
      <c r="R10" s="235"/>
      <c r="S10" s="235"/>
      <c r="T10" s="235"/>
      <c r="U10" s="235"/>
      <c r="V10" s="24"/>
      <c r="W10" s="24"/>
      <c r="X10" s="24"/>
      <c r="Y10" s="24"/>
      <c r="Z10" s="24"/>
    </row>
    <row r="11" spans="1:26" s="25" customFormat="1" ht="45" customHeight="1">
      <c r="A11" s="26" t="s">
        <v>23</v>
      </c>
      <c r="B11" s="13"/>
      <c r="C11" s="13"/>
      <c r="D11" s="15">
        <v>0</v>
      </c>
      <c r="E11" s="15">
        <v>0</v>
      </c>
      <c r="F11" s="15">
        <v>0</v>
      </c>
      <c r="G11" s="15"/>
      <c r="H11" s="15">
        <v>11573</v>
      </c>
      <c r="I11" s="53">
        <v>18980.6</v>
      </c>
      <c r="J11" s="54">
        <v>22392</v>
      </c>
      <c r="K11" s="18">
        <f t="shared" si="0"/>
        <v>3411.4000000000015</v>
      </c>
      <c r="L11" s="19">
        <f t="shared" si="1"/>
        <v>117.97308831122304</v>
      </c>
      <c r="M11" s="21"/>
      <c r="N11" s="20">
        <v>26932</v>
      </c>
      <c r="O11" s="66">
        <f t="shared" si="2"/>
        <v>120.27509824937478</v>
      </c>
      <c r="P11" s="236" t="s">
        <v>24</v>
      </c>
      <c r="Q11" s="236"/>
      <c r="R11" s="236"/>
      <c r="S11" s="236"/>
      <c r="T11" s="236"/>
      <c r="U11" s="236"/>
      <c r="V11" s="24"/>
      <c r="W11" s="24"/>
      <c r="X11" s="24"/>
      <c r="Y11" s="24"/>
      <c r="Z11" s="24"/>
    </row>
    <row r="12" spans="1:26" s="25" customFormat="1" ht="21.75" customHeight="1">
      <c r="A12" s="26" t="s">
        <v>25</v>
      </c>
      <c r="B12" s="13"/>
      <c r="C12" s="13"/>
      <c r="D12" s="15">
        <v>0</v>
      </c>
      <c r="E12" s="15"/>
      <c r="F12" s="15">
        <v>2</v>
      </c>
      <c r="G12" s="15"/>
      <c r="H12" s="15">
        <v>0</v>
      </c>
      <c r="I12" s="53">
        <v>7</v>
      </c>
      <c r="J12" s="54">
        <v>9</v>
      </c>
      <c r="K12" s="18">
        <f t="shared" si="0"/>
        <v>2</v>
      </c>
      <c r="L12" s="19">
        <f t="shared" si="1"/>
        <v>128.57142857142858</v>
      </c>
      <c r="M12" s="21">
        <f t="shared" si="4"/>
        <v>450</v>
      </c>
      <c r="N12" s="20">
        <v>2</v>
      </c>
      <c r="O12" s="66">
        <f t="shared" si="2"/>
        <v>22.22222222222222</v>
      </c>
      <c r="P12" s="235"/>
      <c r="Q12" s="235"/>
      <c r="R12" s="235"/>
      <c r="S12" s="235"/>
      <c r="T12" s="235"/>
      <c r="U12" s="235"/>
      <c r="V12" s="24"/>
      <c r="W12" s="24"/>
      <c r="X12" s="24"/>
      <c r="Y12" s="24"/>
      <c r="Z12" s="24"/>
    </row>
    <row r="13" spans="1:26" s="25" customFormat="1" ht="33" customHeight="1">
      <c r="A13" s="28" t="s">
        <v>26</v>
      </c>
      <c r="B13" s="13"/>
      <c r="C13" s="13"/>
      <c r="D13" s="15">
        <v>42</v>
      </c>
      <c r="E13" s="15">
        <v>737</v>
      </c>
      <c r="F13" s="15">
        <v>464</v>
      </c>
      <c r="G13" s="15">
        <f t="shared" si="3"/>
        <v>62.957937584803254</v>
      </c>
      <c r="H13" s="15">
        <v>325</v>
      </c>
      <c r="I13" s="53">
        <v>667</v>
      </c>
      <c r="J13" s="54">
        <v>878</v>
      </c>
      <c r="K13" s="18">
        <f t="shared" si="0"/>
        <v>211</v>
      </c>
      <c r="L13" s="19">
        <f t="shared" si="1"/>
        <v>131.63418290854574</v>
      </c>
      <c r="M13" s="21">
        <f t="shared" si="4"/>
        <v>189.22413793103448</v>
      </c>
      <c r="N13" s="20">
        <v>570</v>
      </c>
      <c r="O13" s="66">
        <f t="shared" si="2"/>
        <v>64.92027334851936</v>
      </c>
      <c r="P13" s="236" t="s">
        <v>27</v>
      </c>
      <c r="Q13" s="236"/>
      <c r="R13" s="236"/>
      <c r="S13" s="236"/>
      <c r="T13" s="236"/>
      <c r="U13" s="236"/>
      <c r="V13" s="24"/>
      <c r="W13" s="24"/>
      <c r="X13" s="24"/>
      <c r="Y13" s="24"/>
      <c r="Z13" s="24"/>
    </row>
    <row r="14" spans="1:26" s="25" customFormat="1" ht="17.25" customHeight="1">
      <c r="A14" s="28" t="s">
        <v>28</v>
      </c>
      <c r="B14" s="13"/>
      <c r="C14" s="13"/>
      <c r="D14" s="15">
        <v>0</v>
      </c>
      <c r="E14" s="15">
        <v>0</v>
      </c>
      <c r="F14" s="15">
        <v>0</v>
      </c>
      <c r="G14" s="15"/>
      <c r="H14" s="15">
        <v>1135</v>
      </c>
      <c r="I14" s="53">
        <v>2393</v>
      </c>
      <c r="J14" s="54">
        <v>2896</v>
      </c>
      <c r="K14" s="18">
        <f t="shared" si="0"/>
        <v>503</v>
      </c>
      <c r="L14" s="19">
        <f t="shared" si="1"/>
        <v>121.01964061847055</v>
      </c>
      <c r="M14" s="21"/>
      <c r="N14" s="20">
        <v>2672</v>
      </c>
      <c r="O14" s="66">
        <f t="shared" si="2"/>
        <v>92.26519337016575</v>
      </c>
      <c r="P14" s="236" t="s">
        <v>29</v>
      </c>
      <c r="Q14" s="236"/>
      <c r="R14" s="236"/>
      <c r="S14" s="236"/>
      <c r="T14" s="236"/>
      <c r="U14" s="236"/>
      <c r="V14" s="24"/>
      <c r="W14" s="24"/>
      <c r="X14" s="24"/>
      <c r="Y14" s="24"/>
      <c r="Z14" s="24"/>
    </row>
    <row r="15" spans="1:26" s="25" customFormat="1" ht="26.25" customHeight="1">
      <c r="A15" s="28" t="s">
        <v>30</v>
      </c>
      <c r="B15" s="13"/>
      <c r="C15" s="13"/>
      <c r="D15" s="15">
        <v>0</v>
      </c>
      <c r="E15" s="15">
        <v>0</v>
      </c>
      <c r="F15" s="15">
        <v>0</v>
      </c>
      <c r="G15" s="15"/>
      <c r="H15" s="15">
        <v>1512</v>
      </c>
      <c r="I15" s="53">
        <v>676</v>
      </c>
      <c r="J15" s="54">
        <v>535</v>
      </c>
      <c r="K15" s="18">
        <f t="shared" si="0"/>
        <v>-141</v>
      </c>
      <c r="L15" s="19">
        <f t="shared" si="1"/>
        <v>79.14201183431953</v>
      </c>
      <c r="M15" s="21"/>
      <c r="N15" s="20">
        <v>0</v>
      </c>
      <c r="O15" s="66">
        <f t="shared" si="2"/>
        <v>0</v>
      </c>
      <c r="P15" s="236" t="s">
        <v>31</v>
      </c>
      <c r="Q15" s="236"/>
      <c r="R15" s="236"/>
      <c r="S15" s="236"/>
      <c r="T15" s="236"/>
      <c r="U15" s="236"/>
      <c r="V15" s="24"/>
      <c r="W15" s="24"/>
      <c r="X15" s="24"/>
      <c r="Y15" s="24"/>
      <c r="Z15" s="24"/>
    </row>
    <row r="16" spans="1:26" s="25" customFormat="1" ht="37.5" customHeight="1">
      <c r="A16" s="12" t="s">
        <v>32</v>
      </c>
      <c r="B16" s="13"/>
      <c r="C16" s="13"/>
      <c r="D16" s="15">
        <v>7915</v>
      </c>
      <c r="E16" s="15">
        <v>5190</v>
      </c>
      <c r="F16" s="15">
        <v>4710</v>
      </c>
      <c r="G16" s="15">
        <f t="shared" si="3"/>
        <v>90.7514450867052</v>
      </c>
      <c r="H16" s="15">
        <v>5353</v>
      </c>
      <c r="I16" s="53">
        <v>5353</v>
      </c>
      <c r="J16" s="54">
        <v>5777</v>
      </c>
      <c r="K16" s="18">
        <f t="shared" si="0"/>
        <v>424</v>
      </c>
      <c r="L16" s="19">
        <f t="shared" si="1"/>
        <v>107.92079207920793</v>
      </c>
      <c r="M16" s="21">
        <f t="shared" si="4"/>
        <v>122.65392781316348</v>
      </c>
      <c r="N16" s="20">
        <v>5435</v>
      </c>
      <c r="O16" s="66">
        <f t="shared" si="2"/>
        <v>94.079972303964</v>
      </c>
      <c r="P16" s="236" t="s">
        <v>33</v>
      </c>
      <c r="Q16" s="236"/>
      <c r="R16" s="236"/>
      <c r="S16" s="236"/>
      <c r="T16" s="236"/>
      <c r="U16" s="236"/>
      <c r="V16" s="24"/>
      <c r="W16" s="24"/>
      <c r="X16" s="24"/>
      <c r="Y16" s="24"/>
      <c r="Z16" s="24"/>
    </row>
    <row r="17" spans="1:26" s="25" customFormat="1" ht="24.75" customHeight="1">
      <c r="A17" s="12" t="s">
        <v>34</v>
      </c>
      <c r="B17" s="13"/>
      <c r="C17" s="13"/>
      <c r="D17" s="15">
        <v>7170</v>
      </c>
      <c r="E17" s="15">
        <v>7841</v>
      </c>
      <c r="F17" s="15">
        <v>8788</v>
      </c>
      <c r="G17" s="15">
        <f t="shared" si="3"/>
        <v>112.07754112995791</v>
      </c>
      <c r="H17" s="15">
        <v>7888</v>
      </c>
      <c r="I17" s="53">
        <v>9978</v>
      </c>
      <c r="J17" s="54">
        <v>10442</v>
      </c>
      <c r="K17" s="18">
        <f t="shared" si="0"/>
        <v>464</v>
      </c>
      <c r="L17" s="19">
        <f t="shared" si="1"/>
        <v>104.65023050711567</v>
      </c>
      <c r="M17" s="21">
        <f t="shared" si="4"/>
        <v>118.82111970869367</v>
      </c>
      <c r="N17" s="20">
        <v>8167</v>
      </c>
      <c r="O17" s="66">
        <f t="shared" si="2"/>
        <v>78.21298601800422</v>
      </c>
      <c r="P17" s="235" t="s">
        <v>35</v>
      </c>
      <c r="Q17" s="235"/>
      <c r="R17" s="235"/>
      <c r="S17" s="235"/>
      <c r="T17" s="235"/>
      <c r="U17" s="235"/>
      <c r="V17" s="24"/>
      <c r="W17" s="24"/>
      <c r="X17" s="24"/>
      <c r="Y17" s="24"/>
      <c r="Z17" s="24"/>
    </row>
    <row r="18" spans="1:26" s="25" customFormat="1" ht="60">
      <c r="A18" s="29" t="s">
        <v>36</v>
      </c>
      <c r="B18" s="13"/>
      <c r="C18" s="13"/>
      <c r="D18" s="15">
        <v>318</v>
      </c>
      <c r="E18" s="15">
        <v>138</v>
      </c>
      <c r="F18" s="15">
        <v>39</v>
      </c>
      <c r="G18" s="15">
        <f t="shared" si="3"/>
        <v>28.26086956521739</v>
      </c>
      <c r="H18" s="15">
        <v>19</v>
      </c>
      <c r="I18" s="53">
        <v>19</v>
      </c>
      <c r="J18" s="54">
        <v>-37</v>
      </c>
      <c r="K18" s="18">
        <f t="shared" si="0"/>
        <v>-56</v>
      </c>
      <c r="L18" s="19">
        <f t="shared" si="1"/>
        <v>-194.73684210526315</v>
      </c>
      <c r="M18" s="21">
        <f t="shared" si="4"/>
        <v>-94.87179487179488</v>
      </c>
      <c r="N18" s="20">
        <v>46</v>
      </c>
      <c r="O18" s="66">
        <f t="shared" si="2"/>
        <v>-124.32432432432432</v>
      </c>
      <c r="P18" s="236" t="s">
        <v>37</v>
      </c>
      <c r="Q18" s="236"/>
      <c r="R18" s="236"/>
      <c r="S18" s="236"/>
      <c r="T18" s="236"/>
      <c r="U18" s="236"/>
      <c r="V18" s="24"/>
      <c r="W18" s="24"/>
      <c r="X18" s="24"/>
      <c r="Y18" s="24"/>
      <c r="Z18" s="24"/>
    </row>
    <row r="19" spans="1:26" s="25" customFormat="1" ht="45">
      <c r="A19" s="29" t="s">
        <v>38</v>
      </c>
      <c r="B19" s="13"/>
      <c r="C19" s="13"/>
      <c r="D19" s="15">
        <v>9</v>
      </c>
      <c r="E19" s="15">
        <v>1</v>
      </c>
      <c r="F19" s="15">
        <v>0</v>
      </c>
      <c r="G19" s="15">
        <f t="shared" si="3"/>
        <v>0</v>
      </c>
      <c r="H19" s="15">
        <v>2</v>
      </c>
      <c r="I19" s="53">
        <v>2</v>
      </c>
      <c r="J19" s="54">
        <v>2</v>
      </c>
      <c r="K19" s="18">
        <f t="shared" si="0"/>
        <v>0</v>
      </c>
      <c r="L19" s="19">
        <f t="shared" si="1"/>
        <v>100</v>
      </c>
      <c r="M19" s="21"/>
      <c r="N19" s="20">
        <v>2</v>
      </c>
      <c r="O19" s="66">
        <f t="shared" si="2"/>
        <v>100</v>
      </c>
      <c r="P19" s="235" t="s">
        <v>39</v>
      </c>
      <c r="Q19" s="235"/>
      <c r="R19" s="235"/>
      <c r="S19" s="235"/>
      <c r="T19" s="235"/>
      <c r="U19" s="235"/>
      <c r="V19" s="24"/>
      <c r="W19" s="24"/>
      <c r="X19" s="24"/>
      <c r="Y19" s="24"/>
      <c r="Z19" s="24"/>
    </row>
    <row r="20" spans="1:26" s="25" customFormat="1" ht="36" customHeight="1">
      <c r="A20" s="12" t="s">
        <v>40</v>
      </c>
      <c r="B20" s="13"/>
      <c r="C20" s="13"/>
      <c r="D20" s="15">
        <v>5306</v>
      </c>
      <c r="E20" s="15">
        <v>6000</v>
      </c>
      <c r="F20" s="15">
        <v>6312</v>
      </c>
      <c r="G20" s="15">
        <f t="shared" si="3"/>
        <v>105.2</v>
      </c>
      <c r="H20" s="15">
        <v>6362.8</v>
      </c>
      <c r="I20" s="53">
        <v>6362.8</v>
      </c>
      <c r="J20" s="54">
        <v>6731</v>
      </c>
      <c r="K20" s="18">
        <f t="shared" si="0"/>
        <v>368.1999999999998</v>
      </c>
      <c r="L20" s="19">
        <f t="shared" si="1"/>
        <v>105.78676054567171</v>
      </c>
      <c r="M20" s="21">
        <f t="shared" si="4"/>
        <v>106.6381495564005</v>
      </c>
      <c r="N20" s="20">
        <v>6362.8</v>
      </c>
      <c r="O20" s="66">
        <f t="shared" si="2"/>
        <v>94.52978755014114</v>
      </c>
      <c r="P20" s="235" t="s">
        <v>41</v>
      </c>
      <c r="Q20" s="235"/>
      <c r="R20" s="235"/>
      <c r="S20" s="235"/>
      <c r="T20" s="235"/>
      <c r="U20" s="235"/>
      <c r="V20" s="24"/>
      <c r="W20" s="24"/>
      <c r="X20" s="24"/>
      <c r="Y20" s="24"/>
      <c r="Z20" s="24"/>
    </row>
    <row r="21" spans="1:26" s="25" customFormat="1" ht="27" customHeight="1">
      <c r="A21" s="12" t="s">
        <v>42</v>
      </c>
      <c r="B21" s="13"/>
      <c r="C21" s="13"/>
      <c r="D21" s="15">
        <v>2700</v>
      </c>
      <c r="E21" s="15">
        <v>2751</v>
      </c>
      <c r="F21" s="15">
        <v>3318</v>
      </c>
      <c r="G21" s="15">
        <f t="shared" si="3"/>
        <v>120.61068702290076</v>
      </c>
      <c r="H21" s="15">
        <v>2811</v>
      </c>
      <c r="I21" s="53">
        <v>5167.4</v>
      </c>
      <c r="J21" s="54">
        <v>6445</v>
      </c>
      <c r="K21" s="18">
        <f t="shared" si="0"/>
        <v>1277.6000000000004</v>
      </c>
      <c r="L21" s="19">
        <f t="shared" si="1"/>
        <v>124.72423268955374</v>
      </c>
      <c r="M21" s="21">
        <f t="shared" si="4"/>
        <v>194.24352019288727</v>
      </c>
      <c r="N21" s="20">
        <v>4800</v>
      </c>
      <c r="O21" s="66">
        <f t="shared" si="2"/>
        <v>74.47633824670287</v>
      </c>
      <c r="P21" s="235" t="s">
        <v>43</v>
      </c>
      <c r="Q21" s="235"/>
      <c r="R21" s="235"/>
      <c r="S21" s="235"/>
      <c r="T21" s="235"/>
      <c r="U21" s="235"/>
      <c r="V21" s="24"/>
      <c r="W21" s="24"/>
      <c r="X21" s="24"/>
      <c r="Y21" s="24"/>
      <c r="Z21" s="24"/>
    </row>
    <row r="22" spans="1:26" s="25" customFormat="1" ht="29.25" customHeight="1">
      <c r="A22" s="28" t="s">
        <v>44</v>
      </c>
      <c r="B22" s="13"/>
      <c r="C22" s="13"/>
      <c r="D22" s="15">
        <v>372</v>
      </c>
      <c r="E22" s="15">
        <v>2100</v>
      </c>
      <c r="F22" s="15">
        <v>2166</v>
      </c>
      <c r="G22" s="15">
        <f t="shared" si="3"/>
        <v>103.14285714285714</v>
      </c>
      <c r="H22" s="15">
        <v>2593</v>
      </c>
      <c r="I22" s="53">
        <v>2593</v>
      </c>
      <c r="J22" s="54">
        <v>2619</v>
      </c>
      <c r="K22" s="18">
        <f t="shared" si="0"/>
        <v>26</v>
      </c>
      <c r="L22" s="19">
        <f t="shared" si="1"/>
        <v>101.00269957578094</v>
      </c>
      <c r="M22" s="21">
        <f t="shared" si="4"/>
        <v>120.91412742382272</v>
      </c>
      <c r="N22" s="20">
        <v>5885</v>
      </c>
      <c r="O22" s="66">
        <f t="shared" si="2"/>
        <v>224.7040855288278</v>
      </c>
      <c r="P22" s="235" t="s">
        <v>45</v>
      </c>
      <c r="Q22" s="235"/>
      <c r="R22" s="235"/>
      <c r="S22" s="235"/>
      <c r="T22" s="235"/>
      <c r="U22" s="235"/>
      <c r="V22" s="24"/>
      <c r="W22" s="24"/>
      <c r="X22" s="24"/>
      <c r="Y22" s="24"/>
      <c r="Z22" s="24"/>
    </row>
    <row r="23" spans="1:26" s="25" customFormat="1" ht="32.25" customHeight="1">
      <c r="A23" s="28" t="s">
        <v>46</v>
      </c>
      <c r="B23" s="13"/>
      <c r="C23" s="13"/>
      <c r="D23" s="15">
        <v>1209</v>
      </c>
      <c r="E23" s="15">
        <v>1040</v>
      </c>
      <c r="F23" s="15">
        <v>1204</v>
      </c>
      <c r="G23" s="15">
        <f t="shared" si="3"/>
        <v>115.76923076923077</v>
      </c>
      <c r="H23" s="15">
        <v>1151</v>
      </c>
      <c r="I23" s="53">
        <v>1501</v>
      </c>
      <c r="J23" s="54">
        <v>1713</v>
      </c>
      <c r="K23" s="18">
        <f t="shared" si="0"/>
        <v>212</v>
      </c>
      <c r="L23" s="19">
        <f t="shared" si="1"/>
        <v>114.12391738840772</v>
      </c>
      <c r="M23" s="21">
        <f t="shared" si="4"/>
        <v>142.27574750830564</v>
      </c>
      <c r="N23" s="20">
        <v>1230</v>
      </c>
      <c r="O23" s="66">
        <f t="shared" si="2"/>
        <v>71.80385288966725</v>
      </c>
      <c r="P23" s="236" t="s">
        <v>48</v>
      </c>
      <c r="Q23" s="236"/>
      <c r="R23" s="236"/>
      <c r="S23" s="236"/>
      <c r="T23" s="236"/>
      <c r="U23" s="236"/>
      <c r="V23" s="24"/>
      <c r="W23" s="24"/>
      <c r="X23" s="24"/>
      <c r="Y23" s="24"/>
      <c r="Z23" s="24"/>
    </row>
    <row r="24" spans="1:26" s="25" customFormat="1" ht="37.5" customHeight="1">
      <c r="A24" s="28" t="s">
        <v>49</v>
      </c>
      <c r="B24" s="13"/>
      <c r="C24" s="13"/>
      <c r="D24" s="15">
        <v>1182</v>
      </c>
      <c r="E24" s="15">
        <v>5500</v>
      </c>
      <c r="F24" s="15">
        <v>2819</v>
      </c>
      <c r="G24" s="15">
        <f t="shared" si="3"/>
        <v>51.25454545454546</v>
      </c>
      <c r="H24" s="15">
        <v>0</v>
      </c>
      <c r="I24" s="53">
        <v>750</v>
      </c>
      <c r="J24" s="54">
        <v>1107</v>
      </c>
      <c r="K24" s="18">
        <f t="shared" si="0"/>
        <v>357</v>
      </c>
      <c r="L24" s="19">
        <f t="shared" si="1"/>
        <v>147.6</v>
      </c>
      <c r="M24" s="21">
        <f t="shared" si="4"/>
        <v>39.26924441291238</v>
      </c>
      <c r="N24" s="20">
        <v>0</v>
      </c>
      <c r="O24" s="66">
        <f t="shared" si="2"/>
        <v>0</v>
      </c>
      <c r="P24" s="236" t="s">
        <v>50</v>
      </c>
      <c r="Q24" s="236"/>
      <c r="R24" s="236"/>
      <c r="S24" s="236"/>
      <c r="T24" s="236"/>
      <c r="U24" s="236"/>
      <c r="V24" s="24"/>
      <c r="W24" s="24"/>
      <c r="X24" s="24"/>
      <c r="Y24" s="24"/>
      <c r="Z24" s="24"/>
    </row>
    <row r="25" spans="1:26" s="25" customFormat="1" ht="45.75">
      <c r="A25" s="28" t="s">
        <v>51</v>
      </c>
      <c r="B25" s="13"/>
      <c r="C25" s="13"/>
      <c r="D25" s="15"/>
      <c r="E25" s="15">
        <v>0</v>
      </c>
      <c r="F25" s="15">
        <v>0</v>
      </c>
      <c r="G25" s="15"/>
      <c r="H25" s="15">
        <v>0</v>
      </c>
      <c r="I25" s="53">
        <v>1017.5</v>
      </c>
      <c r="J25" s="54">
        <v>4</v>
      </c>
      <c r="K25" s="18">
        <f t="shared" si="0"/>
        <v>-1013.5</v>
      </c>
      <c r="L25" s="19">
        <f t="shared" si="1"/>
        <v>0.3931203931203931</v>
      </c>
      <c r="M25" s="21"/>
      <c r="N25" s="20">
        <v>1000</v>
      </c>
      <c r="O25" s="66">
        <f t="shared" si="2"/>
        <v>25000</v>
      </c>
      <c r="P25" s="236" t="s">
        <v>52</v>
      </c>
      <c r="Q25" s="236"/>
      <c r="R25" s="236"/>
      <c r="S25" s="236"/>
      <c r="T25" s="236"/>
      <c r="U25" s="236"/>
      <c r="V25" s="24"/>
      <c r="W25" s="24"/>
      <c r="X25" s="24"/>
      <c r="Y25" s="24"/>
      <c r="Z25" s="24"/>
    </row>
    <row r="26" spans="1:26" s="25" customFormat="1" ht="30">
      <c r="A26" s="28" t="s">
        <v>53</v>
      </c>
      <c r="B26" s="13"/>
      <c r="C26" s="13"/>
      <c r="D26" s="15">
        <v>415</v>
      </c>
      <c r="E26" s="15">
        <v>142</v>
      </c>
      <c r="F26" s="15">
        <v>142</v>
      </c>
      <c r="G26" s="15">
        <f t="shared" si="3"/>
        <v>100</v>
      </c>
      <c r="H26" s="15">
        <v>0</v>
      </c>
      <c r="I26" s="53">
        <v>126</v>
      </c>
      <c r="J26" s="54">
        <v>126</v>
      </c>
      <c r="K26" s="18">
        <f t="shared" si="0"/>
        <v>0</v>
      </c>
      <c r="L26" s="19">
        <v>0</v>
      </c>
      <c r="M26" s="21">
        <f t="shared" si="4"/>
        <v>88.73239436619718</v>
      </c>
      <c r="N26" s="20">
        <v>0</v>
      </c>
      <c r="O26" s="66">
        <f t="shared" si="2"/>
        <v>0</v>
      </c>
      <c r="P26" s="235" t="s">
        <v>39</v>
      </c>
      <c r="Q26" s="235"/>
      <c r="R26" s="235"/>
      <c r="S26" s="235"/>
      <c r="T26" s="235"/>
      <c r="U26" s="235"/>
      <c r="V26" s="24"/>
      <c r="W26" s="24"/>
      <c r="X26" s="24"/>
      <c r="Y26" s="24"/>
      <c r="Z26" s="24"/>
    </row>
    <row r="27" spans="1:26" s="25" customFormat="1" ht="55.5" customHeight="1">
      <c r="A27" s="28" t="s">
        <v>54</v>
      </c>
      <c r="B27" s="13"/>
      <c r="C27" s="13"/>
      <c r="D27" s="15">
        <v>1409</v>
      </c>
      <c r="E27" s="15">
        <v>1891</v>
      </c>
      <c r="F27" s="15">
        <v>2467</v>
      </c>
      <c r="G27" s="15">
        <f t="shared" si="3"/>
        <v>130.46007403490216</v>
      </c>
      <c r="H27" s="15">
        <v>2082</v>
      </c>
      <c r="I27" s="53">
        <v>4041</v>
      </c>
      <c r="J27" s="54">
        <v>4647</v>
      </c>
      <c r="K27" s="18">
        <f t="shared" si="0"/>
        <v>606</v>
      </c>
      <c r="L27" s="19">
        <f t="shared" si="1"/>
        <v>114.99628804751299</v>
      </c>
      <c r="M27" s="21">
        <f t="shared" si="4"/>
        <v>188.3664369679773</v>
      </c>
      <c r="N27" s="20">
        <v>3871</v>
      </c>
      <c r="O27" s="66">
        <f t="shared" si="2"/>
        <v>83.30105444372714</v>
      </c>
      <c r="P27" s="236" t="s">
        <v>55</v>
      </c>
      <c r="Q27" s="236"/>
      <c r="R27" s="236"/>
      <c r="S27" s="236"/>
      <c r="T27" s="236"/>
      <c r="U27" s="236"/>
      <c r="V27" s="24"/>
      <c r="W27" s="24"/>
      <c r="X27" s="24"/>
      <c r="Y27" s="24"/>
      <c r="Z27" s="24"/>
    </row>
    <row r="28" spans="1:26" s="25" customFormat="1" ht="27" customHeight="1">
      <c r="A28" s="28" t="s">
        <v>56</v>
      </c>
      <c r="B28" s="13"/>
      <c r="C28" s="13"/>
      <c r="D28" s="15"/>
      <c r="E28" s="15">
        <v>-9</v>
      </c>
      <c r="F28" s="15">
        <v>-9</v>
      </c>
      <c r="G28" s="15">
        <f t="shared" si="3"/>
        <v>100</v>
      </c>
      <c r="H28" s="15">
        <v>0</v>
      </c>
      <c r="I28" s="53">
        <v>-19.3</v>
      </c>
      <c r="J28" s="54">
        <v>-19.3</v>
      </c>
      <c r="K28" s="18">
        <f t="shared" si="0"/>
        <v>0</v>
      </c>
      <c r="L28" s="19">
        <f t="shared" si="1"/>
        <v>100</v>
      </c>
      <c r="M28" s="21">
        <f t="shared" si="4"/>
        <v>214.44444444444446</v>
      </c>
      <c r="N28" s="20">
        <v>0</v>
      </c>
      <c r="O28" s="66">
        <f t="shared" si="2"/>
        <v>0</v>
      </c>
      <c r="P28" s="235" t="s">
        <v>39</v>
      </c>
      <c r="Q28" s="235"/>
      <c r="R28" s="235"/>
      <c r="S28" s="235"/>
      <c r="T28" s="235"/>
      <c r="U28" s="235"/>
      <c r="V28" s="24"/>
      <c r="W28" s="24"/>
      <c r="X28" s="24"/>
      <c r="Y28" s="24"/>
      <c r="Z28" s="24"/>
    </row>
    <row r="29" spans="1:26" s="25" customFormat="1" ht="36" customHeight="1">
      <c r="A29" s="30" t="s">
        <v>57</v>
      </c>
      <c r="B29" s="13"/>
      <c r="C29" s="13"/>
      <c r="D29" s="15">
        <v>12286</v>
      </c>
      <c r="E29" s="15">
        <v>60</v>
      </c>
      <c r="F29" s="15">
        <v>220</v>
      </c>
      <c r="G29" s="15">
        <f t="shared" si="3"/>
        <v>366.6666666666667</v>
      </c>
      <c r="H29" s="15">
        <v>0</v>
      </c>
      <c r="I29" s="53">
        <v>0</v>
      </c>
      <c r="J29" s="54">
        <v>24</v>
      </c>
      <c r="K29" s="18">
        <f t="shared" si="0"/>
        <v>24</v>
      </c>
      <c r="L29" s="19"/>
      <c r="M29" s="21">
        <f t="shared" si="4"/>
        <v>10.909090909090908</v>
      </c>
      <c r="N29" s="20">
        <v>0</v>
      </c>
      <c r="O29" s="66">
        <f t="shared" si="2"/>
        <v>0</v>
      </c>
      <c r="P29" s="216" t="s">
        <v>58</v>
      </c>
      <c r="Q29" s="217"/>
      <c r="R29" s="217"/>
      <c r="S29" s="217"/>
      <c r="T29" s="217"/>
      <c r="U29" s="217"/>
      <c r="V29" s="24"/>
      <c r="W29" s="24"/>
      <c r="X29" s="24"/>
      <c r="Y29" s="24"/>
      <c r="Z29" s="24"/>
    </row>
    <row r="30" spans="1:21" s="24" customFormat="1" ht="15.75">
      <c r="A30" s="12" t="s">
        <v>59</v>
      </c>
      <c r="B30" s="31"/>
      <c r="C30" s="31"/>
      <c r="D30" s="15">
        <f aca="true" t="shared" si="5" ref="D30:K30">SUM(D9:D29)</f>
        <v>118268</v>
      </c>
      <c r="E30" s="15">
        <f t="shared" si="5"/>
        <v>119864</v>
      </c>
      <c r="F30" s="15">
        <f t="shared" si="5"/>
        <v>123608</v>
      </c>
      <c r="G30" s="15">
        <f t="shared" si="3"/>
        <v>103.12354001201362</v>
      </c>
      <c r="H30" s="32">
        <f t="shared" si="5"/>
        <v>128559.8</v>
      </c>
      <c r="I30" s="33">
        <f t="shared" si="5"/>
        <v>157420.9</v>
      </c>
      <c r="J30" s="34">
        <f t="shared" si="5"/>
        <v>169559.7</v>
      </c>
      <c r="K30" s="14">
        <f t="shared" si="5"/>
        <v>12138.800000000008</v>
      </c>
      <c r="L30" s="19">
        <f t="shared" si="1"/>
        <v>107.71104726246644</v>
      </c>
      <c r="M30" s="21">
        <f t="shared" si="4"/>
        <v>137.17534463788752</v>
      </c>
      <c r="N30" s="35">
        <f>SUM(N9:N29)</f>
        <v>166125.8</v>
      </c>
      <c r="O30" s="66">
        <f t="shared" si="2"/>
        <v>97.97481359072938</v>
      </c>
      <c r="P30" s="235"/>
      <c r="Q30" s="235"/>
      <c r="R30" s="235"/>
      <c r="S30" s="235"/>
      <c r="T30" s="235"/>
      <c r="U30" s="235"/>
    </row>
    <row r="31" spans="1:21" s="24" customFormat="1" ht="29.25" thickBot="1">
      <c r="A31" s="37" t="s">
        <v>60</v>
      </c>
      <c r="B31" s="38"/>
      <c r="C31" s="38"/>
      <c r="D31" s="39"/>
      <c r="E31" s="39"/>
      <c r="F31" s="39">
        <v>795</v>
      </c>
      <c r="G31" s="39"/>
      <c r="H31" s="39">
        <v>800</v>
      </c>
      <c r="I31" s="40">
        <v>0</v>
      </c>
      <c r="J31" s="40">
        <v>2262</v>
      </c>
      <c r="K31" s="18">
        <f>(J31-I31)</f>
        <v>2262</v>
      </c>
      <c r="L31" s="19"/>
      <c r="M31" s="56"/>
      <c r="N31" s="19">
        <v>0</v>
      </c>
      <c r="O31" s="19">
        <v>0</v>
      </c>
      <c r="P31" s="235"/>
      <c r="Q31" s="235"/>
      <c r="R31" s="235"/>
      <c r="S31" s="235"/>
      <c r="T31" s="235"/>
      <c r="U31" s="235"/>
    </row>
    <row r="32" spans="1:21" s="24" customFormat="1" ht="16.5" thickBot="1">
      <c r="A32" s="42" t="s">
        <v>61</v>
      </c>
      <c r="B32" s="43"/>
      <c r="C32" s="43"/>
      <c r="D32" s="44"/>
      <c r="E32" s="44"/>
      <c r="F32" s="44">
        <f>F30+F31</f>
        <v>124403</v>
      </c>
      <c r="G32" s="44"/>
      <c r="H32" s="44">
        <f>H30+H31</f>
        <v>129359.8</v>
      </c>
      <c r="I32" s="44">
        <f>I30+I31</f>
        <v>157420.9</v>
      </c>
      <c r="J32" s="44">
        <f>J30+J31</f>
        <v>171821.7</v>
      </c>
      <c r="K32" s="44">
        <f>K30+K31</f>
        <v>14400.800000000008</v>
      </c>
      <c r="L32" s="19">
        <f t="shared" si="1"/>
        <v>109.14795938785767</v>
      </c>
      <c r="M32" s="57"/>
      <c r="N32" s="45">
        <f>N30+N31</f>
        <v>166125.8</v>
      </c>
      <c r="O32" s="45">
        <f>O30+O31</f>
        <v>97.97481359072938</v>
      </c>
      <c r="P32" s="235"/>
      <c r="Q32" s="235"/>
      <c r="R32" s="235"/>
      <c r="S32" s="235"/>
      <c r="T32" s="235"/>
      <c r="U32" s="235"/>
    </row>
    <row r="33" spans="1:15" s="24" customFormat="1" ht="15">
      <c r="A33" s="47"/>
      <c r="B33" s="47"/>
      <c r="C33" s="47"/>
      <c r="D33" s="47"/>
      <c r="E33" s="47"/>
      <c r="F33" s="47">
        <f>F30-D30</f>
        <v>5340</v>
      </c>
      <c r="G33" s="47"/>
      <c r="H33" s="47"/>
      <c r="I33" s="47"/>
      <c r="J33" s="47">
        <f>J30-F30</f>
        <v>45951.70000000001</v>
      </c>
      <c r="K33" s="47"/>
      <c r="L33" s="48"/>
      <c r="M33" s="48"/>
      <c r="N33" s="48"/>
      <c r="O33" s="49"/>
    </row>
    <row r="34" spans="1:26" ht="12.75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U34" s="24"/>
      <c r="V34" s="24"/>
      <c r="W34" s="24"/>
      <c r="X34" s="24"/>
      <c r="Y34" s="24"/>
      <c r="Z34" s="24"/>
    </row>
  </sheetData>
  <sheetProtection/>
  <mergeCells count="40">
    <mergeCell ref="P21:U21"/>
    <mergeCell ref="P22:U22"/>
    <mergeCell ref="P18:U18"/>
    <mergeCell ref="P15:U15"/>
    <mergeCell ref="P14:U14"/>
    <mergeCell ref="P17:U17"/>
    <mergeCell ref="P19:U19"/>
    <mergeCell ref="P20:U20"/>
    <mergeCell ref="H6:H7"/>
    <mergeCell ref="M6:M7"/>
    <mergeCell ref="K6:K7"/>
    <mergeCell ref="J6:J7"/>
    <mergeCell ref="I6:I7"/>
    <mergeCell ref="P29:U29"/>
    <mergeCell ref="P27:U27"/>
    <mergeCell ref="P26:U26"/>
    <mergeCell ref="P23:U23"/>
    <mergeCell ref="P16:U16"/>
    <mergeCell ref="A34:O34"/>
    <mergeCell ref="D6:D7"/>
    <mergeCell ref="N6:N7"/>
    <mergeCell ref="A6:A7"/>
    <mergeCell ref="B6:C6"/>
    <mergeCell ref="F6:F7"/>
    <mergeCell ref="E6:E7"/>
    <mergeCell ref="G6:G7"/>
    <mergeCell ref="L6:L7"/>
    <mergeCell ref="O6:O7"/>
    <mergeCell ref="P32:U32"/>
    <mergeCell ref="P31:U31"/>
    <mergeCell ref="P30:U30"/>
    <mergeCell ref="P24:U24"/>
    <mergeCell ref="P25:U25"/>
    <mergeCell ref="P28:U28"/>
    <mergeCell ref="P12:U12"/>
    <mergeCell ref="P13:U13"/>
    <mergeCell ref="P11:U11"/>
    <mergeCell ref="P6:U7"/>
    <mergeCell ref="P9:U9"/>
    <mergeCell ref="P10:U10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 </dc:creator>
  <cp:keywords/>
  <dc:description/>
  <cp:lastModifiedBy>User</cp:lastModifiedBy>
  <cp:lastPrinted>2017-09-11T12:33:28Z</cp:lastPrinted>
  <dcterms:created xsi:type="dcterms:W3CDTF">2008-01-22T08:41:08Z</dcterms:created>
  <dcterms:modified xsi:type="dcterms:W3CDTF">2017-10-03T07:27:34Z</dcterms:modified>
  <cp:category/>
  <cp:version/>
  <cp:contentType/>
  <cp:contentStatus/>
</cp:coreProperties>
</file>