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9600" yWindow="480" windowWidth="19095" windowHeight="11160" tabRatio="761" activeTab="2"/>
  </bookViews>
  <sheets>
    <sheet name="Приложение 1" sheetId="7" r:id="rId1"/>
    <sheet name="Приложение 2" sheetId="5" r:id="rId2"/>
    <sheet name="Приложение 3" sheetId="6" r:id="rId3"/>
    <sheet name="Приложение 1 КСП 2018-2019 гг" sheetId="9" r:id="rId4"/>
    <sheet name="Приложение 2 КСП 2018-2019 гг" sheetId="10" r:id="rId5"/>
    <sheet name="Приложение 3 КСП 2018-2019 гг" sheetId="11" r:id="rId6"/>
  </sheets>
  <definedNames>
    <definedName name="_GoBack" localSheetId="0">'Приложение 1'!#REF!</definedName>
    <definedName name="_GoBack" localSheetId="3">'Приложение 1 КСП 2018-2019 гг'!#REF!</definedName>
    <definedName name="_xlnm._FilterDatabase" localSheetId="0" hidden="1">'Приложение 1'!$A$11:$V$25</definedName>
    <definedName name="_xlnm._FilterDatabase" localSheetId="3" hidden="1">'Приложение 1 КСП 2018-2019 гг'!$A$9:$V$30</definedName>
    <definedName name="_xlnm._FilterDatabase" localSheetId="1" hidden="1">'Приложение 2'!$A$13:$X$27</definedName>
    <definedName name="_xlnm._FilterDatabase" localSheetId="4" hidden="1">'Приложение 2 КСП 2018-2019 гг'!$A$11:$AN$32</definedName>
    <definedName name="_xlnm._FilterDatabase" localSheetId="2" hidden="1">'Приложение 3'!$A$8:$S$12</definedName>
    <definedName name="_xlnm.Print_Area" localSheetId="0">'Приложение 1'!$A$3:$U$25</definedName>
    <definedName name="_xlnm.Print_Area" localSheetId="1">'Приложение 2'!$A$3:$V$27</definedName>
    <definedName name="_xlnm.Print_Area" localSheetId="4">'Приложение 2 КСП 2018-2019 гг'!$A$1:$AN$32</definedName>
    <definedName name="_xlnm.Print_Area" localSheetId="2">'Приложение 3'!$A$1:$N$12</definedName>
    <definedName name="_xlnm.Print_Area" localSheetId="5">'Приложение 3 КСП 2018-2019 гг'!$A$1:$F$12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44525"/>
</workbook>
</file>

<file path=xl/calcChain.xml><?xml version="1.0" encoding="utf-8"?>
<calcChain xmlns="http://schemas.openxmlformats.org/spreadsheetml/2006/main">
  <c r="I10" i="6" l="1"/>
  <c r="J10" i="9"/>
  <c r="K10" i="9"/>
  <c r="M10" i="9"/>
  <c r="N10" i="9"/>
  <c r="O10" i="9"/>
  <c r="Q10" i="9"/>
  <c r="R10" i="9"/>
  <c r="I10" i="9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AI12" i="10"/>
  <c r="AJ12" i="10"/>
  <c r="AK12" i="10"/>
  <c r="AL12" i="10"/>
  <c r="AM12" i="10"/>
  <c r="AN12" i="10"/>
  <c r="G12" i="10"/>
  <c r="E8" i="11"/>
  <c r="O14" i="5"/>
  <c r="I14" i="5"/>
  <c r="O12" i="7"/>
  <c r="P12" i="7"/>
  <c r="Q12" i="7"/>
  <c r="E14" i="5"/>
  <c r="M12" i="7"/>
  <c r="K12" i="7"/>
  <c r="J12" i="7"/>
  <c r="L23" i="9"/>
  <c r="P23" i="9" s="1"/>
  <c r="L24" i="9"/>
  <c r="P24" i="9" s="1"/>
  <c r="L25" i="9"/>
  <c r="P25" i="9" s="1"/>
  <c r="L26" i="9"/>
  <c r="P26" i="9" s="1"/>
  <c r="L27" i="9"/>
  <c r="P27" i="9" s="1"/>
  <c r="L28" i="9"/>
  <c r="P28" i="9" s="1"/>
  <c r="L29" i="9"/>
  <c r="P29" i="9" s="1"/>
  <c r="I30" i="9"/>
  <c r="J30" i="9"/>
  <c r="K30" i="9"/>
  <c r="M30" i="9"/>
  <c r="N30" i="9"/>
  <c r="O30" i="9"/>
  <c r="Q30" i="9"/>
  <c r="R30" i="9"/>
  <c r="P30" i="9" l="1"/>
  <c r="L30" i="9"/>
  <c r="G32" i="10"/>
  <c r="T15" i="7" l="1"/>
  <c r="E18" i="5"/>
  <c r="H19" i="10" l="1"/>
  <c r="G19" i="10" s="1"/>
  <c r="O25" i="7" l="1"/>
  <c r="P25" i="7"/>
  <c r="Q25" i="7"/>
  <c r="J25" i="7"/>
  <c r="K25" i="7"/>
  <c r="L25" i="7"/>
  <c r="M25" i="7"/>
  <c r="F17" i="5"/>
  <c r="G17" i="5"/>
  <c r="H17" i="5"/>
  <c r="I17" i="5"/>
  <c r="J17" i="5"/>
  <c r="L17" i="5"/>
  <c r="M17" i="5"/>
  <c r="N17" i="5"/>
  <c r="O17" i="5"/>
  <c r="P17" i="5"/>
  <c r="Q17" i="5"/>
  <c r="R17" i="5"/>
  <c r="S17" i="5"/>
  <c r="T17" i="5"/>
  <c r="U17" i="5"/>
  <c r="V17" i="5"/>
  <c r="AB16" i="10" l="1"/>
  <c r="X20" i="10"/>
  <c r="AJ20" i="10" l="1"/>
  <c r="AK20" i="10"/>
  <c r="AJ16" i="10"/>
  <c r="AK16" i="10"/>
  <c r="D12" i="11"/>
  <c r="C12" i="11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W32" i="10"/>
  <c r="Y32" i="10"/>
  <c r="Z32" i="10"/>
  <c r="AA32" i="10"/>
  <c r="AB32" i="10"/>
  <c r="AC32" i="10"/>
  <c r="AD32" i="10"/>
  <c r="AE32" i="10"/>
  <c r="AF32" i="10"/>
  <c r="AG32" i="10"/>
  <c r="AH32" i="10"/>
  <c r="AI32" i="10"/>
  <c r="AL32" i="10"/>
  <c r="C32" i="10"/>
  <c r="X25" i="10"/>
  <c r="H27" i="10"/>
  <c r="X27" i="10"/>
  <c r="AJ27" i="10"/>
  <c r="AK27" i="10"/>
  <c r="H28" i="10"/>
  <c r="X28" i="10"/>
  <c r="AJ28" i="10"/>
  <c r="AK28" i="10"/>
  <c r="H29" i="10"/>
  <c r="X29" i="10"/>
  <c r="AJ29" i="10"/>
  <c r="AK29" i="10"/>
  <c r="H30" i="10"/>
  <c r="X30" i="10"/>
  <c r="AJ30" i="10"/>
  <c r="AK30" i="10"/>
  <c r="H31" i="10"/>
  <c r="X31" i="10"/>
  <c r="AJ31" i="10"/>
  <c r="AK31" i="10"/>
  <c r="AK26" i="10"/>
  <c r="AJ26" i="10"/>
  <c r="X26" i="10"/>
  <c r="H26" i="10"/>
  <c r="AK25" i="10"/>
  <c r="AJ25" i="10"/>
  <c r="H25" i="10"/>
  <c r="AK32" i="10" l="1"/>
  <c r="H32" i="10"/>
  <c r="X32" i="10"/>
  <c r="AJ32" i="10"/>
  <c r="F12" i="11"/>
  <c r="C22" i="10"/>
  <c r="J20" i="9"/>
  <c r="K20" i="9"/>
  <c r="D10" i="11" s="1"/>
  <c r="D8" i="11" s="1"/>
  <c r="M20" i="9"/>
  <c r="N20" i="9"/>
  <c r="O20" i="9"/>
  <c r="Q20" i="9"/>
  <c r="R20" i="9"/>
  <c r="I20" i="9"/>
  <c r="C10" i="11" s="1"/>
  <c r="C8" i="11" s="1"/>
  <c r="L18" i="9"/>
  <c r="P18" i="9" s="1"/>
  <c r="L19" i="9"/>
  <c r="P19" i="9" s="1"/>
  <c r="I22" i="10"/>
  <c r="J22" i="10"/>
  <c r="K22" i="10"/>
  <c r="L22" i="10"/>
  <c r="N22" i="10"/>
  <c r="P22" i="10"/>
  <c r="Q22" i="10"/>
  <c r="R22" i="10"/>
  <c r="T22" i="10"/>
  <c r="U22" i="10"/>
  <c r="W22" i="10"/>
  <c r="Y22" i="10"/>
  <c r="Z22" i="10"/>
  <c r="AA22" i="10"/>
  <c r="AC22" i="10"/>
  <c r="AD22" i="10"/>
  <c r="AE22" i="10"/>
  <c r="AF22" i="10"/>
  <c r="AG22" i="10"/>
  <c r="AH22" i="10"/>
  <c r="AI22" i="10"/>
  <c r="AL22" i="10"/>
  <c r="H16" i="10"/>
  <c r="H17" i="10"/>
  <c r="H18" i="10"/>
  <c r="H20" i="10"/>
  <c r="H21" i="10"/>
  <c r="M22" i="10"/>
  <c r="H15" i="10"/>
  <c r="G15" i="10" s="1"/>
  <c r="S22" i="10"/>
  <c r="O22" i="10"/>
  <c r="G17" i="10" l="1"/>
  <c r="G18" i="10"/>
  <c r="L13" i="9"/>
  <c r="P13" i="9" s="1"/>
  <c r="X22" i="10"/>
  <c r="AJ22" i="10"/>
  <c r="AB22" i="10"/>
  <c r="AK22" i="10"/>
  <c r="G16" i="10"/>
  <c r="H22" i="10"/>
  <c r="L16" i="9" l="1"/>
  <c r="P16" i="9" s="1"/>
  <c r="G22" i="10"/>
  <c r="L15" i="9"/>
  <c r="P15" i="9" s="1"/>
  <c r="C12" i="10"/>
  <c r="L14" i="9"/>
  <c r="P14" i="9" s="1"/>
  <c r="L17" i="9" l="1"/>
  <c r="P17" i="9" s="1"/>
  <c r="P20" i="9" s="1"/>
  <c r="E27" i="5"/>
  <c r="N24" i="7" s="1"/>
  <c r="P10" i="9" l="1"/>
  <c r="L20" i="9"/>
  <c r="R24" i="7"/>
  <c r="S24" i="7"/>
  <c r="F10" i="11" l="1"/>
  <c r="F8" i="11" s="1"/>
  <c r="L10" i="9"/>
  <c r="I12" i="6"/>
  <c r="D12" i="6"/>
  <c r="D10" i="6" s="1"/>
  <c r="C12" i="6"/>
  <c r="C10" i="6" s="1"/>
  <c r="K18" i="5" l="1"/>
  <c r="K17" i="5" s="1"/>
  <c r="E24" i="5"/>
  <c r="N21" i="7" l="1"/>
  <c r="S21" i="7" s="1"/>
  <c r="E25" i="5"/>
  <c r="E23" i="5"/>
  <c r="E21" i="5"/>
  <c r="E20" i="5"/>
  <c r="E26" i="5"/>
  <c r="E22" i="5"/>
  <c r="E19" i="5"/>
  <c r="E17" i="5" l="1"/>
  <c r="J14" i="5"/>
  <c r="N19" i="7"/>
  <c r="R19" i="7" s="1"/>
  <c r="N18" i="7"/>
  <c r="R18" i="7" s="1"/>
  <c r="N22" i="7"/>
  <c r="R22" i="7" s="1"/>
  <c r="N23" i="7"/>
  <c r="R23" i="7" s="1"/>
  <c r="N17" i="7"/>
  <c r="N20" i="7"/>
  <c r="R20" i="7" s="1"/>
  <c r="N16" i="7"/>
  <c r="R16" i="7" s="1"/>
  <c r="R21" i="7"/>
  <c r="S23" i="7" l="1"/>
  <c r="K14" i="5"/>
  <c r="S22" i="7"/>
  <c r="S19" i="7"/>
  <c r="S18" i="7"/>
  <c r="S20" i="7"/>
  <c r="R17" i="7"/>
  <c r="S17" i="7"/>
  <c r="S16" i="7"/>
  <c r="N15" i="7"/>
  <c r="N25" i="7" l="1"/>
  <c r="S15" i="7"/>
  <c r="R15" i="7"/>
  <c r="R25" i="7" s="1"/>
  <c r="R12" i="7" s="1"/>
  <c r="M12" i="6" l="1"/>
  <c r="N12" i="6" s="1"/>
  <c r="N10" i="6" s="1"/>
  <c r="N12" i="7"/>
  <c r="S25" i="7"/>
  <c r="S11" i="6" l="1"/>
</calcChain>
</file>

<file path=xl/sharedStrings.xml><?xml version="1.0" encoding="utf-8"?>
<sst xmlns="http://schemas.openxmlformats.org/spreadsheetml/2006/main" count="496" uniqueCount="190">
  <si>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</si>
  <si>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</si>
  <si>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</si>
  <si>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</si>
  <si>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</si>
  <si>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</si>
  <si>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</si>
  <si>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</si>
  <si>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</si>
  <si>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</si>
  <si>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</si>
  <si>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</si>
  <si>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</si>
  <si>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</si>
  <si>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</si>
  <si>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</si>
  <si>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</si>
  <si>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</si>
  <si>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</si>
  <si>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</si>
  <si>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</si>
  <si>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</si>
  <si>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</si>
  <si>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</si>
  <si>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</si>
  <si>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</si>
  <si>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</si>
  <si>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</si>
  <si>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</si>
  <si>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</si>
  <si>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</si>
  <si>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</si>
  <si>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</si>
  <si>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</si>
  <si>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</si>
  <si>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</si>
  <si>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</si>
  <si>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</si>
  <si>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</si>
  <si>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</si>
  <si>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</si>
  <si>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</si>
  <si>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</si>
  <si>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</si>
  <si>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</si>
  <si>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</si>
  <si>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</si>
  <si>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плоская</t>
  </si>
  <si>
    <t>скатная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</si>
  <si>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</si>
  <si>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</si>
  <si>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</si>
  <si>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</si>
  <si>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</si>
  <si>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</si>
  <si>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</si>
  <si>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</si>
  <si>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</si>
  <si>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1982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</si>
  <si>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</si>
  <si>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</si>
  <si>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</si>
  <si>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</si>
  <si>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руб,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</si>
  <si>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</si>
  <si>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</si>
  <si>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</si>
  <si>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</si>
  <si>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</si>
  <si>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</si>
  <si>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</si>
  <si>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</si>
  <si>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</si>
  <si>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</si>
  <si>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</si>
  <si>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</si>
  <si>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</si>
  <si>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</si>
  <si>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</si>
  <si>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</si>
  <si>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</si>
  <si>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</si>
  <si>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</si>
  <si>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</si>
  <si>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</si>
  <si>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</si>
  <si>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</si>
  <si>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</si>
  <si>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</si>
  <si>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</si>
  <si>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</si>
  <si>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</si>
  <si>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</si>
  <si>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</si>
  <si>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1971</t>
  </si>
  <si>
    <t>1962</t>
  </si>
  <si>
    <t>1976</t>
  </si>
  <si>
    <t>1980</t>
  </si>
  <si>
    <t>1969</t>
  </si>
  <si>
    <t>1990</t>
  </si>
  <si>
    <t>1961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</si>
  <si>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</si>
  <si>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</si>
  <si>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</si>
  <si>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</si>
  <si>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</si>
  <si>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</si>
  <si>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</si>
  <si>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</si>
  <si>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</si>
  <si>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</si>
  <si>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</si>
  <si>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ПК</t>
  </si>
  <si>
    <t>СК</t>
  </si>
  <si>
    <t>ИС</t>
  </si>
  <si>
    <t>2017 год</t>
  </si>
  <si>
    <t>2019 год</t>
  </si>
  <si>
    <t>г. Клинцы, ул. Гагарина, д.74</t>
  </si>
  <si>
    <t>№ п/п</t>
  </si>
  <si>
    <t>Всего:</t>
  </si>
  <si>
    <t>2017 г.</t>
  </si>
  <si>
    <t>2018 год</t>
  </si>
  <si>
    <t>г. Клинцы, ул. Декабристов, д.27 Б</t>
  </si>
  <si>
    <t>г. Клинцы, пер Богунского Полка, д. 22</t>
  </si>
  <si>
    <t>г. Клинцы, ул Мира, д. 46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</si>
  <si>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</si>
  <si>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</si>
  <si>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</si>
  <si>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</si>
  <si>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</si>
  <si>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</si>
  <si>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</si>
  <si>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</si>
  <si>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</si>
  <si>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</si>
  <si>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Предельная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</si>
  <si>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</si>
  <si>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</si>
  <si>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</si>
  <si>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</si>
  <si>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</si>
  <si>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</si>
  <si>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</si>
  <si>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</si>
  <si>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руб./кв. м</t>
  </si>
  <si>
    <t>руб./п.м</t>
  </si>
  <si>
    <t>(руб./лифт)</t>
  </si>
  <si>
    <t>Наименование муниципального образования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</si>
  <si>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</si>
  <si>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</si>
  <si>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</si>
  <si>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</si>
  <si>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2019 г.</t>
  </si>
  <si>
    <t>2018 г.</t>
  </si>
  <si>
    <t>Тип кровли (ПК - плоская; СК - скатная)</t>
  </si>
  <si>
    <t>г. Клинцы, ул. Орджоникидзе, д. 2 В</t>
  </si>
  <si>
    <t>г. Клинцы, ул. Союзная, д. 97 В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</si>
  <si>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</si>
  <si>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</si>
  <si>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</si>
  <si>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</si>
  <si>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</si>
  <si>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</si>
  <si>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 xml:space="preserve">Перечень многоквартирных домов Брянской области, включенных в краткосрочный план (2017-2019 годов), этап 2018-2019 годов,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</si>
  <si>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(2017-2019  годы), этап 2018-2019 годов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</si>
  <si>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городского округа "город Клинцы")</t>
  </si>
  <si>
    <t>Перечень многоквартирных домов, включенных в краткосрочный план (2017 -2019 годы), этап 2017 года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</si>
  <si>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территрии городского округа "город Клинцы")</t>
  </si>
  <si>
    <t xml:space="preserve">Перечень многоквартирных домов, включенных в краткосрочный план (2017-2019 годы) этап 2017 года, с указанием видов и стоимости услуг и (или) работ по капитальному ремонту 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</si>
  <si>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территри городского округа "город Клинцы ")</t>
  </si>
  <si>
    <t>Перечень многоквартирных домов включенных в краткосрочный план (2017-2019 годы), этап 2018-2019 годов</t>
  </si>
  <si>
    <t xml:space="preserve">Итого по  муниципальному образованию  городской округ  "город Клинцы" 2018 - 2019 гг </t>
  </si>
  <si>
    <t>Итого по  муниципальному образованию  городской округ "город Клинцы" (2018-2019 гг.)</t>
  </si>
  <si>
    <t>Муниципальное образование  городской округ "город Клинцы"</t>
  </si>
  <si>
    <t>Муниципальное образование городской округ "город Клинцы"</t>
  </si>
  <si>
    <t>Итого по муниципальному образованию  городской округ "город Клинцы"</t>
  </si>
  <si>
    <t>Итого по муниципальному образованию городской округ "город Клинцы"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</si>
  <si>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территрии городского округа "город Клинцы")</t>
  </si>
  <si>
    <t>Итого по муниципальному образованию  городской округу "город Клинцы" 2017-2019 гг.</t>
  </si>
  <si>
    <t>Итого по муниципальному образованию городской округ "город  Клинцы" 2017-2019 гг.</t>
  </si>
  <si>
    <t>Итого по муниципальному образованию  городской округ "город Клинцы" (2017-2019 гг.)</t>
  </si>
  <si>
    <t xml:space="preserve">Итого по  муниципальному образованию городской округ "город Клинцы"  2018 - 2019 гг </t>
  </si>
  <si>
    <t>Планируемые показатели выполнения работ по капитальному ремонту многоквартирных домов, включенных в краткосрочный план (2017 -2019 годов), этап 2017 года</t>
  </si>
  <si>
    <t xml:space="preserve">  </t>
  </si>
  <si>
    <t xml:space="preserve">              Приложение 1                                                                                                 к постановлению Клинцовской городской администрации                                                                                              от ____05.03_____ 2018 г. № ___464__</t>
  </si>
  <si>
    <t xml:space="preserve">              Приложение 2                                                                                                 к постановлению Клинцовской городской администрации                                                                                                                                         от _____05.03____ 2018 г. № ___464__</t>
  </si>
  <si>
    <t xml:space="preserve">              Приложение 3                                                                                                                               к постановлению Клинцовской городской администрации                                                                                            от ____05.03_____ 2018 г. № ___464__</t>
  </si>
  <si>
    <t>Приложение 1.1                                                                                                       к постановлению Клинцовской городской администрации                                                                                             от ____05.03_____ 2018 г. № _464____</t>
  </si>
  <si>
    <t xml:space="preserve">              Приложение 2.1                                                                                                 к постановлению Клинцовской городской администрации                                                                                      от ___05.03______ 2018 г. № ___464__</t>
  </si>
  <si>
    <t xml:space="preserve"> Приложение 3.1                                                                                                 к постановлению Клинцовской городской администрации                                                                                         от _____05.03____ 2018 г. № ____464_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</si>
</sst>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&quot;р.&quot;"/>
  </numFmts>
  <fonts count="63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4">
    <xf numFmtId="0" fontId="0" fillId="0" borderId="0" applyNumberFormat="0" applyBorder="0" applyProtection="0">
      <alignment horizontal="left" vertical="center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" fillId="0" borderId="0"/>
    <xf numFmtId="0" fontId="36" fillId="0" borderId="0"/>
    <xf numFmtId="0" fontId="7" fillId="3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27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3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6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3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2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1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27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40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7" fillId="4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8" fillId="15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8" fillId="6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3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3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5" fillId="44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5" fillId="45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7" fillId="2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9" fillId="7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23" fillId="10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293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>
      <alignment horizontal="left" vertical="center" wrapText="1"/>
    </xf>
    <xf numFmtId="0" fontId="55" fillId="0" borderId="0" xfId="0" applyFont="1" applyFill="1" applyAlignment="1">
      <alignment vertical="center" wrapText="1"/>
    </xf>
    <xf numFmtId="164" fontId="55" fillId="0" borderId="0" xfId="0" applyNumberFormat="1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164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/>
    </xf>
    <xf numFmtId="165" fontId="55" fillId="0" borderId="0" xfId="0" applyNumberFormat="1" applyFont="1" applyFill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 wrapText="1"/>
    </xf>
    <xf numFmtId="0" fontId="55" fillId="0" borderId="0" xfId="0" applyFont="1" applyFill="1" applyBorder="1">
      <alignment horizontal="left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" fontId="55" fillId="0" borderId="10" xfId="2041" applyNumberFormat="1" applyFont="1" applyFill="1" applyBorder="1" applyAlignment="1">
      <alignment horizontal="center" vertical="center" wrapText="1"/>
    </xf>
    <xf numFmtId="0" fontId="55" fillId="0" borderId="10" xfId="2051" applyFont="1" applyFill="1" applyBorder="1" applyAlignment="1">
      <alignment horizontal="center" vertical="center" wrapText="1"/>
    </xf>
    <xf numFmtId="4" fontId="55" fillId="0" borderId="10" xfId="2076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0" fontId="0" fillId="79" borderId="0" xfId="0" applyFill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0" fontId="55" fillId="0" borderId="10" xfId="2054" applyFont="1" applyFill="1" applyBorder="1" applyAlignment="1">
      <alignment horizontal="left" vertical="center" wrapText="1"/>
    </xf>
    <xf numFmtId="0" fontId="55" fillId="0" borderId="10" xfId="2056" applyFont="1" applyFill="1" applyBorder="1" applyAlignment="1">
      <alignment horizontal="center" vertical="center" wrapText="1"/>
    </xf>
    <xf numFmtId="0" fontId="55" fillId="0" borderId="10" xfId="2057" applyFont="1" applyFill="1" applyBorder="1" applyAlignment="1">
      <alignment horizontal="center" vertical="center" wrapText="1"/>
    </xf>
    <xf numFmtId="0" fontId="55" fillId="0" borderId="10" xfId="2057" applyNumberFormat="1" applyFont="1" applyFill="1" applyBorder="1" applyAlignment="1">
      <alignment horizontal="center" vertical="center" wrapText="1"/>
    </xf>
    <xf numFmtId="4" fontId="55" fillId="0" borderId="10" xfId="2057" applyNumberFormat="1" applyFont="1" applyFill="1" applyBorder="1" applyAlignment="1">
      <alignment horizontal="center" vertical="center" wrapText="1"/>
    </xf>
    <xf numFmtId="0" fontId="55" fillId="0" borderId="10" xfId="2058" applyFont="1" applyFill="1" applyBorder="1" applyAlignment="1">
      <alignment horizontal="left" vertical="center" wrapText="1"/>
    </xf>
    <xf numFmtId="0" fontId="55" fillId="0" borderId="10" xfId="2071" applyFont="1" applyFill="1" applyBorder="1" applyAlignment="1">
      <alignment horizontal="center" vertical="center" wrapText="1"/>
    </xf>
    <xf numFmtId="0" fontId="55" fillId="0" borderId="10" xfId="2072" applyFont="1" applyFill="1" applyBorder="1" applyAlignment="1">
      <alignment horizontal="center" vertical="center" wrapText="1"/>
    </xf>
    <xf numFmtId="0" fontId="55" fillId="0" borderId="10" xfId="2072" applyNumberFormat="1" applyFont="1" applyFill="1" applyBorder="1" applyAlignment="1">
      <alignment horizontal="center" vertical="center" wrapText="1"/>
    </xf>
    <xf numFmtId="4" fontId="55" fillId="0" borderId="10" xfId="2072" applyNumberFormat="1" applyFont="1" applyFill="1" applyBorder="1" applyAlignment="1">
      <alignment horizontal="center" vertical="center" wrapText="1"/>
    </xf>
    <xf numFmtId="49" fontId="58" fillId="0" borderId="10" xfId="2042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5" fillId="0" borderId="10" xfId="2051" applyNumberFormat="1" applyFont="1" applyFill="1" applyBorder="1" applyAlignment="1">
      <alignment horizontal="center" vertical="center" wrapText="1"/>
    </xf>
    <xf numFmtId="49" fontId="55" fillId="0" borderId="10" xfId="2055" applyNumberFormat="1" applyFont="1" applyFill="1" applyBorder="1" applyAlignment="1">
      <alignment horizontal="center" vertical="center" wrapText="1"/>
    </xf>
    <xf numFmtId="49" fontId="55" fillId="0" borderId="10" xfId="207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2055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textRotation="90" wrapText="1"/>
    </xf>
    <xf numFmtId="164" fontId="3" fillId="79" borderId="17" xfId="0" applyNumberFormat="1" applyFont="1" applyFill="1" applyBorder="1" applyAlignment="1">
      <alignment horizontal="center" vertical="center" textRotation="90" wrapText="1"/>
    </xf>
    <xf numFmtId="164" fontId="3" fillId="79" borderId="12" xfId="0" applyNumberFormat="1" applyFont="1" applyFill="1" applyBorder="1" applyAlignment="1">
      <alignment horizontal="center" vertical="center" textRotation="90" wrapText="1"/>
    </xf>
    <xf numFmtId="4" fontId="0" fillId="79" borderId="0" xfId="0" applyNumberFormat="1" applyFill="1" applyAlignment="1">
      <alignment horizontal="center" vertical="center" wrapText="1"/>
    </xf>
    <xf numFmtId="0" fontId="55" fillId="0" borderId="10" xfId="2055" applyFont="1" applyFill="1" applyBorder="1" applyAlignment="1">
      <alignment horizontal="center" vertical="center" wrapText="1"/>
    </xf>
    <xf numFmtId="4" fontId="55" fillId="0" borderId="10" xfId="2056" applyNumberFormat="1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>
      <alignment horizontal="left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55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55" fillId="0" borderId="10" xfId="2051" applyNumberFormat="1" applyFont="1" applyFill="1" applyBorder="1" applyAlignment="1">
      <alignment horizontal="center" vertical="center" wrapText="1"/>
    </xf>
    <xf numFmtId="0" fontId="0" fillId="0" borderId="0" xfId="0" applyNumberForma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3" fillId="79" borderId="0" xfId="0" applyFont="1" applyFill="1">
      <alignment horizontal="left" vertical="center" wrapText="1"/>
    </xf>
    <xf numFmtId="4" fontId="3" fillId="79" borderId="0" xfId="0" applyNumberFormat="1" applyFont="1" applyFill="1" applyAlignment="1">
      <alignment horizontal="center" vertical="center" wrapText="1"/>
    </xf>
    <xf numFmtId="4" fontId="3" fillId="79" borderId="13" xfId="0" applyNumberFormat="1" applyFont="1" applyFill="1" applyBorder="1" applyAlignment="1">
      <alignment horizontal="center" vertical="center" wrapText="1"/>
    </xf>
    <xf numFmtId="4" fontId="3" fillId="79" borderId="17" xfId="0" applyNumberFormat="1" applyFont="1" applyFill="1" applyBorder="1" applyAlignment="1">
      <alignment horizontal="center" vertical="center" wrapText="1"/>
    </xf>
    <xf numFmtId="4" fontId="3" fillId="79" borderId="12" xfId="0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vertical="center" wrapText="1"/>
    </xf>
    <xf numFmtId="0" fontId="3" fillId="79" borderId="10" xfId="0" applyNumberFormat="1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3" fontId="55" fillId="0" borderId="10" xfId="2057" applyNumberFormat="1" applyFont="1" applyFill="1" applyBorder="1" applyAlignment="1">
      <alignment horizontal="center" vertical="center" wrapText="1"/>
    </xf>
    <xf numFmtId="0" fontId="0" fillId="80" borderId="0" xfId="0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25" fillId="79" borderId="0" xfId="0" applyFont="1" applyFill="1" applyAlignment="1">
      <alignment horizontal="center" wrapText="1" shrinkToFit="1"/>
    </xf>
    <xf numFmtId="0" fontId="0" fillId="81" borderId="0" xfId="0" applyFill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2051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>
      <alignment horizontal="left" vertical="center" wrapText="1"/>
    </xf>
    <xf numFmtId="0" fontId="28" fillId="82" borderId="0" xfId="0" applyFont="1" applyFill="1" applyBorder="1" applyAlignment="1">
      <alignment horizontal="center" wrapText="1" shrinkToFit="1"/>
    </xf>
    <xf numFmtId="4" fontId="28" fillId="82" borderId="0" xfId="0" applyNumberFormat="1" applyFont="1" applyFill="1" applyBorder="1" applyAlignment="1">
      <alignment horizontal="center" wrapText="1" shrinkToFit="1"/>
    </xf>
    <xf numFmtId="1" fontId="28" fillId="82" borderId="0" xfId="0" applyNumberFormat="1" applyFont="1" applyFill="1" applyBorder="1" applyAlignment="1">
      <alignment horizontal="center" wrapText="1" shrinkToFit="1"/>
    </xf>
    <xf numFmtId="0" fontId="3" fillId="82" borderId="0" xfId="0" applyFont="1" applyFill="1" applyBorder="1" applyAlignment="1">
      <alignment vertical="center" wrapText="1"/>
    </xf>
    <xf numFmtId="0" fontId="3" fillId="82" borderId="10" xfId="0" applyFont="1" applyFill="1" applyBorder="1" applyAlignment="1">
      <alignment horizontal="left" vertical="center"/>
    </xf>
    <xf numFmtId="0" fontId="3" fillId="82" borderId="10" xfId="0" applyFont="1" applyFill="1" applyBorder="1" applyAlignment="1">
      <alignment horizontal="center" vertical="center"/>
    </xf>
    <xf numFmtId="4" fontId="3" fillId="82" borderId="10" xfId="0" applyNumberFormat="1" applyFont="1" applyFill="1" applyBorder="1" applyAlignment="1">
      <alignment horizontal="center" vertical="center" wrapText="1"/>
    </xf>
    <xf numFmtId="0" fontId="24" fillId="82" borderId="10" xfId="2134" applyFont="1" applyFill="1" applyBorder="1" applyAlignment="1">
      <alignment horizontal="center" vertical="center" wrapText="1"/>
    </xf>
    <xf numFmtId="0" fontId="3" fillId="82" borderId="10" xfId="0" applyFont="1" applyFill="1" applyBorder="1" applyAlignment="1">
      <alignment horizontal="center" vertical="center" wrapText="1"/>
    </xf>
    <xf numFmtId="1" fontId="3" fillId="82" borderId="10" xfId="0" applyNumberFormat="1" applyFont="1" applyFill="1" applyBorder="1" applyAlignment="1">
      <alignment horizontal="center" vertical="center" wrapText="1"/>
    </xf>
    <xf numFmtId="0" fontId="4" fillId="82" borderId="10" xfId="0" applyFont="1" applyFill="1" applyBorder="1" applyAlignment="1">
      <alignment horizontal="center" vertical="center" wrapText="1"/>
    </xf>
    <xf numFmtId="3" fontId="3" fillId="82" borderId="10" xfId="0" applyNumberFormat="1" applyFont="1" applyFill="1" applyBorder="1" applyAlignment="1">
      <alignment horizontal="center" vertical="center" wrapText="1"/>
    </xf>
    <xf numFmtId="0" fontId="24" fillId="82" borderId="10" xfId="0" applyFont="1" applyFill="1" applyBorder="1" applyAlignment="1">
      <alignment horizontal="left" vertical="center"/>
    </xf>
    <xf numFmtId="0" fontId="55" fillId="82" borderId="10" xfId="0" applyFont="1" applyFill="1" applyBorder="1" applyAlignment="1">
      <alignment vertical="center" wrapText="1"/>
    </xf>
    <xf numFmtId="0" fontId="24" fillId="82" borderId="10" xfId="0" applyFont="1" applyFill="1" applyBorder="1" applyAlignment="1">
      <alignment horizontal="center" vertical="center" wrapText="1"/>
    </xf>
    <xf numFmtId="0" fontId="3" fillId="82" borderId="10" xfId="0" applyFont="1" applyFill="1" applyBorder="1" applyAlignment="1">
      <alignment horizontal="left" vertical="center" wrapText="1"/>
    </xf>
    <xf numFmtId="4" fontId="30" fillId="82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" fontId="55" fillId="0" borderId="10" xfId="2071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textRotation="90" wrapText="1"/>
    </xf>
    <xf numFmtId="4" fontId="55" fillId="0" borderId="17" xfId="0" applyNumberFormat="1" applyFont="1" applyFill="1" applyBorder="1" applyAlignment="1">
      <alignment horizontal="center" vertical="center" textRotation="90" wrapText="1"/>
    </xf>
    <xf numFmtId="4" fontId="55" fillId="0" borderId="12" xfId="0" applyNumberFormat="1" applyFont="1" applyFill="1" applyBorder="1" applyAlignment="1">
      <alignment horizontal="center" vertical="center" textRotation="90" wrapText="1"/>
    </xf>
    <xf numFmtId="0" fontId="55" fillId="0" borderId="10" xfId="0" applyNumberFormat="1" applyFont="1" applyFill="1" applyBorder="1" applyAlignment="1">
      <alignment horizontal="center" vertical="center" textRotation="90" wrapText="1"/>
    </xf>
    <xf numFmtId="4" fontId="61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wrapText="1" shrinkToFi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textRotation="90" wrapText="1"/>
    </xf>
    <xf numFmtId="0" fontId="3" fillId="82" borderId="10" xfId="0" applyFont="1" applyFill="1" applyBorder="1" applyAlignment="1">
      <alignment horizontal="left" vertical="center" wrapText="1"/>
    </xf>
    <xf numFmtId="0" fontId="30" fillId="82" borderId="10" xfId="0" applyFont="1" applyFill="1" applyBorder="1" applyAlignment="1">
      <alignment horizontal="center" vertical="center" wrapText="1"/>
    </xf>
    <xf numFmtId="0" fontId="3" fillId="82" borderId="10" xfId="0" applyFont="1" applyFill="1" applyBorder="1" applyAlignment="1">
      <alignment horizontal="center" vertical="center" wrapText="1"/>
    </xf>
    <xf numFmtId="0" fontId="3" fillId="82" borderId="11" xfId="0" applyFont="1" applyFill="1" applyBorder="1" applyAlignment="1">
      <alignment horizontal="left" vertical="center" wrapText="1"/>
    </xf>
    <xf numFmtId="0" fontId="3" fillId="8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59" fillId="82" borderId="20" xfId="0" applyFont="1" applyFill="1" applyBorder="1" applyAlignment="1">
      <alignment horizontal="center" vertical="center" wrapText="1" shrinkToFit="1"/>
    </xf>
    <xf numFmtId="4" fontId="2" fillId="82" borderId="0" xfId="0" applyNumberFormat="1" applyFont="1" applyFill="1" applyBorder="1" applyAlignment="1">
      <alignment horizontal="left" vertical="center" wrapText="1"/>
    </xf>
    <xf numFmtId="4" fontId="3" fillId="8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4" fontId="62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" fontId="27" fillId="0" borderId="0" xfId="0" applyNumberFormat="1" applyFont="1" applyFill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wrapText="1"/>
    </xf>
    <xf numFmtId="164" fontId="3" fillId="79" borderId="17" xfId="0" applyNumberFormat="1" applyFont="1" applyFill="1" applyBorder="1" applyAlignment="1">
      <alignment horizontal="center" vertical="center" wrapText="1"/>
    </xf>
    <xf numFmtId="164" fontId="3" fillId="79" borderId="1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6" xfId="0" applyFill="1" applyBorder="1">
      <alignment horizontal="left" vertical="center" wrapText="1"/>
    </xf>
    <xf numFmtId="0" fontId="0" fillId="0" borderId="30" xfId="0" applyFill="1" applyBorder="1">
      <alignment horizontal="left" vertical="center" wrapText="1"/>
    </xf>
    <xf numFmtId="0" fontId="0" fillId="0" borderId="31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4" fillId="0" borderId="32" xfId="2134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4" fontId="3" fillId="79" borderId="10" xfId="0" applyNumberFormat="1" applyFont="1" applyFill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textRotation="90" wrapText="1"/>
    </xf>
    <xf numFmtId="0" fontId="0" fillId="79" borderId="17" xfId="0" applyFill="1" applyBorder="1">
      <alignment horizontal="left" vertical="center" wrapText="1"/>
    </xf>
    <xf numFmtId="0" fontId="0" fillId="79" borderId="12" xfId="0" applyFill="1" applyBorder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434">
    <cellStyle name="20% — акцент1" xfId="2402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3"/>
    <cellStyle name="20% — акцент2" xfId="2404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5"/>
    <cellStyle name="20% — акцент3" xfId="2406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07"/>
    <cellStyle name="20% — акцент4" xfId="2408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09"/>
    <cellStyle name="20% — акцент5" xfId="2410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1"/>
    <cellStyle name="20% — акцент6" xfId="2412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3"/>
    <cellStyle name="40% — акцент1" xfId="2414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5"/>
    <cellStyle name="40% — акцент2" xfId="2416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17"/>
    <cellStyle name="40% — акцент3" xfId="2418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19"/>
    <cellStyle name="40% — акцент4" xfId="2420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1"/>
    <cellStyle name="40% — акцент5" xfId="2422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3"/>
    <cellStyle name="40% — акцент6" xfId="2424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5"/>
    <cellStyle name="60% — акцент1" xfId="2426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27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2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29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0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1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2"/>
    <cellStyle name="ИтогоБИМ" xfId="2433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Плохой" xfId="2135" builtinId="27" customBuiltin="1"/>
    <cellStyle name="Плохой 10" xfId="2136"/>
    <cellStyle name="Плохой 11" xfId="2137"/>
    <cellStyle name="Плохой 12" xfId="2138"/>
    <cellStyle name="Плохой 13" xfId="2139"/>
    <cellStyle name="Плохой 14" xfId="2140"/>
    <cellStyle name="Плохой 15" xfId="2141"/>
    <cellStyle name="Плохой 16" xfId="2142"/>
    <cellStyle name="Плохой 17" xfId="2143"/>
    <cellStyle name="Плохой 18" xfId="2144"/>
    <cellStyle name="Плохой 19" xfId="2145"/>
    <cellStyle name="Плохой 2" xfId="2146"/>
    <cellStyle name="Плохой 20" xfId="2147"/>
    <cellStyle name="Плохой 21" xfId="2148"/>
    <cellStyle name="Плохой 22" xfId="2149"/>
    <cellStyle name="Плохой 23" xfId="2150"/>
    <cellStyle name="Плохой 24" xfId="2151"/>
    <cellStyle name="Плохой 25" xfId="2152"/>
    <cellStyle name="Плохой 26" xfId="2153"/>
    <cellStyle name="Плохой 27" xfId="2154"/>
    <cellStyle name="Плохой 28" xfId="2155"/>
    <cellStyle name="Плохой 29" xfId="2156"/>
    <cellStyle name="Плохой 3" xfId="2157"/>
    <cellStyle name="Плохой 30" xfId="2158"/>
    <cellStyle name="Плохой 31" xfId="2159"/>
    <cellStyle name="Плохой 32" xfId="2160"/>
    <cellStyle name="Плохой 33" xfId="2161"/>
    <cellStyle name="Плохой 34" xfId="2162"/>
    <cellStyle name="Плохой 35" xfId="2163"/>
    <cellStyle name="Плохой 36" xfId="2164"/>
    <cellStyle name="Плохой 37" xfId="2165"/>
    <cellStyle name="Плохой 38" xfId="2166"/>
    <cellStyle name="Плохой 39" xfId="2167"/>
    <cellStyle name="Плохой 4" xfId="2168"/>
    <cellStyle name="Плохой 40" xfId="2169"/>
    <cellStyle name="Плохой 41" xfId="2170"/>
    <cellStyle name="Плохой 42" xfId="2171"/>
    <cellStyle name="Плохой 43" xfId="2172"/>
    <cellStyle name="Плохой 5" xfId="2173"/>
    <cellStyle name="Плохой 6" xfId="2174"/>
    <cellStyle name="Плохой 7" xfId="2175"/>
    <cellStyle name="Плохой 8" xfId="2176"/>
    <cellStyle name="Плохой 9" xfId="2177"/>
    <cellStyle name="Пояснение" xfId="2178" builtinId="53" customBuiltin="1"/>
    <cellStyle name="Пояснение 10" xfId="2179"/>
    <cellStyle name="Пояснение 11" xfId="2180"/>
    <cellStyle name="Пояснение 12" xfId="2181"/>
    <cellStyle name="Пояснение 13" xfId="2182"/>
    <cellStyle name="Пояснение 14" xfId="2183"/>
    <cellStyle name="Пояснение 15" xfId="2184"/>
    <cellStyle name="Пояснение 16" xfId="2185"/>
    <cellStyle name="Пояснение 17" xfId="2186"/>
    <cellStyle name="Пояснение 18" xfId="2187"/>
    <cellStyle name="Пояснение 19" xfId="2188"/>
    <cellStyle name="Пояснение 2" xfId="2189"/>
    <cellStyle name="Пояснение 20" xfId="2190"/>
    <cellStyle name="Пояснение 21" xfId="2191"/>
    <cellStyle name="Пояснение 22" xfId="2192"/>
    <cellStyle name="Пояснение 23" xfId="2193"/>
    <cellStyle name="Пояснение 24" xfId="2194"/>
    <cellStyle name="Пояснение 25" xfId="2195"/>
    <cellStyle name="Пояснение 26" xfId="2196"/>
    <cellStyle name="Пояснение 27" xfId="2197"/>
    <cellStyle name="Пояснение 28" xfId="2198"/>
    <cellStyle name="Пояснение 29" xfId="2199"/>
    <cellStyle name="Пояснение 3" xfId="2200"/>
    <cellStyle name="Пояснение 30" xfId="2201"/>
    <cellStyle name="Пояснение 31" xfId="2202"/>
    <cellStyle name="Пояснение 32" xfId="2203"/>
    <cellStyle name="Пояснение 33" xfId="2204"/>
    <cellStyle name="Пояснение 34" xfId="2205"/>
    <cellStyle name="Пояснение 35" xfId="2206"/>
    <cellStyle name="Пояснение 36" xfId="2207"/>
    <cellStyle name="Пояснение 37" xfId="2208"/>
    <cellStyle name="Пояснение 38" xfId="2209"/>
    <cellStyle name="Пояснение 39" xfId="2210"/>
    <cellStyle name="Пояснение 4" xfId="2211"/>
    <cellStyle name="Пояснение 40" xfId="2212"/>
    <cellStyle name="Пояснение 41" xfId="2213"/>
    <cellStyle name="Пояснение 42" xfId="2214"/>
    <cellStyle name="Пояснение 43" xfId="2215"/>
    <cellStyle name="Пояснение 5" xfId="2216"/>
    <cellStyle name="Пояснение 6" xfId="2217"/>
    <cellStyle name="Пояснение 7" xfId="2218"/>
    <cellStyle name="Пояснение 8" xfId="2219"/>
    <cellStyle name="Пояснение 9" xfId="2220"/>
    <cellStyle name="Примечание" xfId="2221" builtinId="10" customBuiltin="1"/>
    <cellStyle name="Примечание 10" xfId="2222"/>
    <cellStyle name="Примечание 11" xfId="2223"/>
    <cellStyle name="Примечание 12" xfId="2224"/>
    <cellStyle name="Примечание 13" xfId="2225"/>
    <cellStyle name="Примечание 14" xfId="2226"/>
    <cellStyle name="Примечание 15" xfId="2227"/>
    <cellStyle name="Примечание 16" xfId="2228"/>
    <cellStyle name="Примечание 17" xfId="2229"/>
    <cellStyle name="Примечание 18" xfId="2230"/>
    <cellStyle name="Примечание 19" xfId="2231"/>
    <cellStyle name="Примечание 2" xfId="2232"/>
    <cellStyle name="Примечание 20" xfId="2233"/>
    <cellStyle name="Примечание 21" xfId="2234"/>
    <cellStyle name="Примечание 22" xfId="2235"/>
    <cellStyle name="Примечание 23" xfId="2236"/>
    <cellStyle name="Примечание 24" xfId="2237"/>
    <cellStyle name="Примечание 25" xfId="2238"/>
    <cellStyle name="Примечание 26" xfId="2239"/>
    <cellStyle name="Примечание 27" xfId="2240"/>
    <cellStyle name="Примечание 28" xfId="2241"/>
    <cellStyle name="Примечание 29" xfId="2242"/>
    <cellStyle name="Примечание 3" xfId="2243"/>
    <cellStyle name="Примечание 30" xfId="2244"/>
    <cellStyle name="Примечание 31" xfId="2245"/>
    <cellStyle name="Примечание 32" xfId="2246"/>
    <cellStyle name="Примечание 33" xfId="2247"/>
    <cellStyle name="Примечание 34" xfId="2248"/>
    <cellStyle name="Примечание 35" xfId="2249"/>
    <cellStyle name="Примечание 36" xfId="2250"/>
    <cellStyle name="Примечание 37" xfId="2251"/>
    <cellStyle name="Примечание 38" xfId="2252"/>
    <cellStyle name="Примечание 39" xfId="2253"/>
    <cellStyle name="Примечание 4" xfId="2254"/>
    <cellStyle name="Примечание 40" xfId="2255"/>
    <cellStyle name="Примечание 41" xfId="2256"/>
    <cellStyle name="Примечание 42" xfId="2257"/>
    <cellStyle name="Примечание 43" xfId="2258"/>
    <cellStyle name="Примечание 44" xfId="2259"/>
    <cellStyle name="Примечание 5" xfId="2260"/>
    <cellStyle name="Примечание 6" xfId="2261"/>
    <cellStyle name="Примечание 7" xfId="2262"/>
    <cellStyle name="Примечание 8" xfId="2263"/>
    <cellStyle name="Примечание 9" xfId="2264"/>
    <cellStyle name="Процентный 2" xfId="2265"/>
    <cellStyle name="Процентный 2 2" xfId="2266"/>
    <cellStyle name="Процентный 2_Приложение 1" xfId="2267"/>
    <cellStyle name="Процентный 3" xfId="2268"/>
    <cellStyle name="Процентный 3 2" xfId="2269"/>
    <cellStyle name="Процентный 3_Приложение 1" xfId="2270"/>
    <cellStyle name="Связанная ячейка" xfId="2271" builtinId="24" customBuiltin="1"/>
    <cellStyle name="Связанная ячейка 10" xfId="2272"/>
    <cellStyle name="Связанная ячейка 11" xfId="2273"/>
    <cellStyle name="Связанная ячейка 12" xfId="2274"/>
    <cellStyle name="Связанная ячейка 13" xfId="2275"/>
    <cellStyle name="Связанная ячейка 14" xfId="2276"/>
    <cellStyle name="Связанная ячейка 15" xfId="2277"/>
    <cellStyle name="Связанная ячейка 16" xfId="2278"/>
    <cellStyle name="Связанная ячейка 17" xfId="2279"/>
    <cellStyle name="Связанная ячейка 18" xfId="2280"/>
    <cellStyle name="Связанная ячейка 19" xfId="2281"/>
    <cellStyle name="Связанная ячейка 2" xfId="2282"/>
    <cellStyle name="Связанная ячейка 20" xfId="2283"/>
    <cellStyle name="Связанная ячейка 21" xfId="2284"/>
    <cellStyle name="Связанная ячейка 22" xfId="2285"/>
    <cellStyle name="Связанная ячейка 23" xfId="2286"/>
    <cellStyle name="Связанная ячейка 24" xfId="2287"/>
    <cellStyle name="Связанная ячейка 25" xfId="2288"/>
    <cellStyle name="Связанная ячейка 26" xfId="2289"/>
    <cellStyle name="Связанная ячейка 27" xfId="2290"/>
    <cellStyle name="Связанная ячейка 28" xfId="2291"/>
    <cellStyle name="Связанная ячейка 29" xfId="2292"/>
    <cellStyle name="Связанная ячейка 3" xfId="2293"/>
    <cellStyle name="Связанная ячейка 30" xfId="2294"/>
    <cellStyle name="Связанная ячейка 31" xfId="2295"/>
    <cellStyle name="Связанная ячейка 32" xfId="2296"/>
    <cellStyle name="Связанная ячейка 33" xfId="2297"/>
    <cellStyle name="Связанная ячейка 34" xfId="2298"/>
    <cellStyle name="Связанная ячейка 35" xfId="2299"/>
    <cellStyle name="Связанная ячейка 36" xfId="2300"/>
    <cellStyle name="Связанная ячейка 37" xfId="2301"/>
    <cellStyle name="Связанная ячейка 38" xfId="2302"/>
    <cellStyle name="Связанная ячейка 39" xfId="2303"/>
    <cellStyle name="Связанная ячейка 4" xfId="2304"/>
    <cellStyle name="Связанная ячейка 40" xfId="2305"/>
    <cellStyle name="Связанная ячейка 41" xfId="2306"/>
    <cellStyle name="Связанная ячейка 42" xfId="2307"/>
    <cellStyle name="Связанная ячейка 43" xfId="2308"/>
    <cellStyle name="Связанная ячейка 5" xfId="2309"/>
    <cellStyle name="Связанная ячейка 6" xfId="2310"/>
    <cellStyle name="Связанная ячейка 7" xfId="2311"/>
    <cellStyle name="Связанная ячейка 8" xfId="2312"/>
    <cellStyle name="Связанная ячейка 9" xfId="2313"/>
    <cellStyle name="Стиль 1" xfId="2314"/>
    <cellStyle name="Текст предупреждения" xfId="2315" builtinId="11" customBuiltin="1"/>
    <cellStyle name="Текст предупреждения 10" xfId="2316"/>
    <cellStyle name="Текст предупреждения 11" xfId="2317"/>
    <cellStyle name="Текст предупреждения 12" xfId="2318"/>
    <cellStyle name="Текст предупреждения 13" xfId="2319"/>
    <cellStyle name="Текст предупреждения 14" xfId="2320"/>
    <cellStyle name="Текст предупреждения 15" xfId="2321"/>
    <cellStyle name="Текст предупреждения 16" xfId="2322"/>
    <cellStyle name="Текст предупреждения 17" xfId="2323"/>
    <cellStyle name="Текст предупреждения 18" xfId="2324"/>
    <cellStyle name="Текст предупреждения 19" xfId="2325"/>
    <cellStyle name="Текст предупреждения 2" xfId="2326"/>
    <cellStyle name="Текст предупреждения 20" xfId="2327"/>
    <cellStyle name="Текст предупреждения 21" xfId="2328"/>
    <cellStyle name="Текст предупреждения 22" xfId="2329"/>
    <cellStyle name="Текст предупреждения 23" xfId="2330"/>
    <cellStyle name="Текст предупреждения 24" xfId="2331"/>
    <cellStyle name="Текст предупреждения 25" xfId="2332"/>
    <cellStyle name="Текст предупреждения 26" xfId="2333"/>
    <cellStyle name="Текст предупреждения 27" xfId="2334"/>
    <cellStyle name="Текст предупреждения 28" xfId="2335"/>
    <cellStyle name="Текст предупреждения 29" xfId="2336"/>
    <cellStyle name="Текст предупреждения 3" xfId="2337"/>
    <cellStyle name="Текст предупреждения 30" xfId="2338"/>
    <cellStyle name="Текст предупреждения 31" xfId="2339"/>
    <cellStyle name="Текст предупреждения 32" xfId="2340"/>
    <cellStyle name="Текст предупреждения 33" xfId="2341"/>
    <cellStyle name="Текст предупреждения 34" xfId="2342"/>
    <cellStyle name="Текст предупреждения 35" xfId="2343"/>
    <cellStyle name="Текст предупреждения 36" xfId="2344"/>
    <cellStyle name="Текст предупреждения 37" xfId="2345"/>
    <cellStyle name="Текст предупреждения 38" xfId="2346"/>
    <cellStyle name="Текст предупреждения 39" xfId="2347"/>
    <cellStyle name="Текст предупреждения 4" xfId="2348"/>
    <cellStyle name="Текст предупреждения 40" xfId="2349"/>
    <cellStyle name="Текст предупреждения 41" xfId="2350"/>
    <cellStyle name="Текст предупреждения 42" xfId="2351"/>
    <cellStyle name="Текст предупреждения 43" xfId="2352"/>
    <cellStyle name="Текст предупреждения 5" xfId="2353"/>
    <cellStyle name="Текст предупреждения 6" xfId="2354"/>
    <cellStyle name="Текст предупреждения 7" xfId="2355"/>
    <cellStyle name="Текст предупреждения 8" xfId="2356"/>
    <cellStyle name="Текст предупреждения 9" xfId="2357"/>
    <cellStyle name="Финансовый 2" xfId="2358"/>
    <cellStyle name="Хороший" xfId="2359" builtinId="26" customBuiltin="1"/>
    <cellStyle name="Хороший 10" xfId="2360"/>
    <cellStyle name="Хороший 11" xfId="2361"/>
    <cellStyle name="Хороший 12" xfId="2362"/>
    <cellStyle name="Хороший 13" xfId="2363"/>
    <cellStyle name="Хороший 14" xfId="2364"/>
    <cellStyle name="Хороший 15" xfId="2365"/>
    <cellStyle name="Хороший 16" xfId="2366"/>
    <cellStyle name="Хороший 17" xfId="2367"/>
    <cellStyle name="Хороший 18" xfId="2368"/>
    <cellStyle name="Хороший 19" xfId="2369"/>
    <cellStyle name="Хороший 2" xfId="2370"/>
    <cellStyle name="Хороший 20" xfId="2371"/>
    <cellStyle name="Хороший 21" xfId="2372"/>
    <cellStyle name="Хороший 22" xfId="2373"/>
    <cellStyle name="Хороший 23" xfId="2374"/>
    <cellStyle name="Хороший 24" xfId="2375"/>
    <cellStyle name="Хороший 25" xfId="2376"/>
    <cellStyle name="Хороший 26" xfId="2377"/>
    <cellStyle name="Хороший 27" xfId="2378"/>
    <cellStyle name="Хороший 28" xfId="2379"/>
    <cellStyle name="Хороший 29" xfId="2380"/>
    <cellStyle name="Хороший 3" xfId="2381"/>
    <cellStyle name="Хороший 30" xfId="2382"/>
    <cellStyle name="Хороший 31" xfId="2383"/>
    <cellStyle name="Хороший 32" xfId="2384"/>
    <cellStyle name="Хороший 33" xfId="2385"/>
    <cellStyle name="Хороший 34" xfId="2386"/>
    <cellStyle name="Хороший 35" xfId="2387"/>
    <cellStyle name="Хороший 36" xfId="2388"/>
    <cellStyle name="Хороший 37" xfId="2389"/>
    <cellStyle name="Хороший 38" xfId="2390"/>
    <cellStyle name="Хороший 39" xfId="2391"/>
    <cellStyle name="Хороший 4" xfId="2392"/>
    <cellStyle name="Хороший 40" xfId="2393"/>
    <cellStyle name="Хороший 41" xfId="2394"/>
    <cellStyle name="Хороший 42" xfId="2395"/>
    <cellStyle name="Хороший 43" xfId="2396"/>
    <cellStyle name="Хороший 5" xfId="2397"/>
    <cellStyle name="Хороший 6" xfId="2398"/>
    <cellStyle name="Хороший 7" xfId="2399"/>
    <cellStyle name="Хороший 8" xfId="2400"/>
    <cellStyle name="Хороший 9" xfId="240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27"/>
  <sheetViews>
    <sheetView view="pageBreakPreview" topLeftCell="F3" zoomScale="140" zoomScaleNormal="150" zoomScaleSheetLayoutView="140" workbookViewId="0">
      <selection activeCell="Q3" sqref="Q3:U3"/>
    </sheetView>
  </sheetViews>
  <sheetFormatPr defaultRowHeight="27.75" customHeight="1"/>
  <cols>
    <col min="1" max="1" width="3.1640625" style="27" customWidth="1"/>
    <col min="2" max="2" width="39.33203125" style="28" customWidth="1"/>
    <col min="3" max="3" width="21.5" style="27" hidden="1" customWidth="1"/>
    <col min="4" max="4" width="10.83203125" style="27" hidden="1" customWidth="1"/>
    <col min="5" max="5" width="7.33203125" style="55" customWidth="1"/>
    <col min="6" max="6" width="4.33203125" style="55" customWidth="1"/>
    <col min="7" max="7" width="11.33203125" style="55" customWidth="1"/>
    <col min="8" max="9" width="2.33203125" style="55" customWidth="1"/>
    <col min="10" max="10" width="9" style="29" customWidth="1"/>
    <col min="11" max="11" width="8.5" style="29" customWidth="1"/>
    <col min="12" max="12" width="9" style="29" customWidth="1"/>
    <col min="13" max="13" width="7.1640625" style="53" customWidth="1"/>
    <col min="14" max="14" width="11.1640625" style="43" customWidth="1"/>
    <col min="15" max="17" width="8.83203125" style="43" customWidth="1"/>
    <col min="18" max="18" width="11.5" style="43" customWidth="1"/>
    <col min="19" max="19" width="8.33203125" style="43" customWidth="1"/>
    <col min="20" max="20" width="10.6640625" style="43" customWidth="1"/>
    <col min="21" max="21" width="5.5" style="30" customWidth="1"/>
    <col min="22" max="22" width="20.5" style="27" customWidth="1"/>
    <col min="23" max="16384" width="9.33203125" style="27"/>
  </cols>
  <sheetData>
    <row r="1" spans="1:22" ht="16.5" hidden="1" customHeight="1">
      <c r="K1" s="190" t="s">
        <v>64</v>
      </c>
      <c r="L1" s="190"/>
      <c r="M1" s="190"/>
      <c r="N1" s="190"/>
      <c r="O1" s="190"/>
      <c r="P1" s="190"/>
      <c r="Q1" s="190"/>
      <c r="R1" s="190"/>
      <c r="S1" s="190"/>
      <c r="T1" s="190"/>
    </row>
    <row r="2" spans="1:22" ht="27.75" hidden="1" customHeight="1">
      <c r="J2" s="31"/>
      <c r="K2" s="54"/>
      <c r="L2" s="54"/>
      <c r="M2" s="32"/>
      <c r="N2" s="33"/>
      <c r="O2" s="33"/>
      <c r="P2" s="33"/>
      <c r="Q2" s="33"/>
      <c r="R2" s="33"/>
      <c r="S2" s="33"/>
      <c r="T2" s="33"/>
      <c r="U2" s="34"/>
    </row>
    <row r="3" spans="1:22" ht="47.25" customHeight="1">
      <c r="E3" s="133"/>
      <c r="F3" s="133"/>
      <c r="G3" s="133"/>
      <c r="H3" s="133"/>
      <c r="I3" s="133"/>
      <c r="J3" s="31"/>
      <c r="K3" s="130"/>
      <c r="L3" s="130"/>
      <c r="M3" s="32"/>
      <c r="N3" s="186"/>
      <c r="O3" s="186"/>
      <c r="P3" s="186"/>
      <c r="Q3" s="198" t="s">
        <v>184</v>
      </c>
      <c r="R3" s="198"/>
      <c r="S3" s="198"/>
      <c r="T3" s="198"/>
      <c r="U3" s="198"/>
    </row>
    <row r="4" spans="1:22" ht="36.75" customHeight="1">
      <c r="E4" s="133"/>
      <c r="F4" s="133"/>
      <c r="G4" s="133"/>
      <c r="H4" s="133"/>
      <c r="I4" s="133"/>
      <c r="J4" s="31"/>
      <c r="K4" s="35"/>
      <c r="L4" s="35"/>
      <c r="M4" s="35"/>
      <c r="N4" s="198" t="s">
        <v>165</v>
      </c>
      <c r="O4" s="198"/>
      <c r="P4" s="198"/>
      <c r="Q4" s="198"/>
      <c r="R4" s="198"/>
      <c r="S4" s="198"/>
      <c r="T4" s="198"/>
      <c r="U4" s="198"/>
    </row>
    <row r="5" spans="1:22" ht="1.5" hidden="1" customHeight="1">
      <c r="E5" s="133"/>
      <c r="F5" s="133"/>
      <c r="G5" s="133"/>
      <c r="H5" s="133"/>
      <c r="I5" s="13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2" ht="14.25" customHeight="1">
      <c r="A6" s="199" t="s">
        <v>166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</row>
    <row r="7" spans="1:22" ht="22.5" customHeight="1">
      <c r="A7" s="188" t="s">
        <v>77</v>
      </c>
      <c r="B7" s="209" t="s">
        <v>6</v>
      </c>
      <c r="C7" s="129"/>
      <c r="D7" s="129"/>
      <c r="E7" s="188" t="s">
        <v>65</v>
      </c>
      <c r="F7" s="188"/>
      <c r="G7" s="208" t="s">
        <v>66</v>
      </c>
      <c r="H7" s="208" t="s">
        <v>67</v>
      </c>
      <c r="I7" s="208" t="s">
        <v>68</v>
      </c>
      <c r="J7" s="213" t="s">
        <v>7</v>
      </c>
      <c r="K7" s="212" t="s">
        <v>69</v>
      </c>
      <c r="L7" s="212"/>
      <c r="M7" s="197" t="s">
        <v>70</v>
      </c>
      <c r="N7" s="191" t="s">
        <v>8</v>
      </c>
      <c r="O7" s="191"/>
      <c r="P7" s="191"/>
      <c r="Q7" s="191"/>
      <c r="R7" s="191"/>
      <c r="S7" s="192" t="s">
        <v>71</v>
      </c>
      <c r="T7" s="194" t="s">
        <v>72</v>
      </c>
      <c r="U7" s="189" t="s">
        <v>73</v>
      </c>
    </row>
    <row r="8" spans="1:22" ht="18.75" customHeight="1">
      <c r="A8" s="188"/>
      <c r="B8" s="210"/>
      <c r="C8" s="129"/>
      <c r="D8" s="129"/>
      <c r="E8" s="208" t="s">
        <v>83</v>
      </c>
      <c r="F8" s="208" t="s">
        <v>84</v>
      </c>
      <c r="G8" s="208"/>
      <c r="H8" s="208"/>
      <c r="I8" s="208"/>
      <c r="J8" s="213"/>
      <c r="K8" s="213" t="s">
        <v>78</v>
      </c>
      <c r="L8" s="213" t="s">
        <v>74</v>
      </c>
      <c r="M8" s="197"/>
      <c r="N8" s="192" t="s">
        <v>78</v>
      </c>
      <c r="O8" s="191" t="s">
        <v>88</v>
      </c>
      <c r="P8" s="191"/>
      <c r="Q8" s="191"/>
      <c r="R8" s="191"/>
      <c r="S8" s="192"/>
      <c r="T8" s="195"/>
      <c r="U8" s="189"/>
    </row>
    <row r="9" spans="1:22" ht="96.75" customHeight="1">
      <c r="A9" s="188"/>
      <c r="B9" s="210"/>
      <c r="C9" s="129" t="s">
        <v>90</v>
      </c>
      <c r="D9" s="129" t="s">
        <v>91</v>
      </c>
      <c r="E9" s="208"/>
      <c r="F9" s="208"/>
      <c r="G9" s="208"/>
      <c r="H9" s="208"/>
      <c r="I9" s="208"/>
      <c r="J9" s="213"/>
      <c r="K9" s="213"/>
      <c r="L9" s="213"/>
      <c r="M9" s="197"/>
      <c r="N9" s="192"/>
      <c r="O9" s="132" t="s">
        <v>85</v>
      </c>
      <c r="P9" s="132" t="s">
        <v>86</v>
      </c>
      <c r="Q9" s="132" t="s">
        <v>87</v>
      </c>
      <c r="R9" s="132" t="s">
        <v>89</v>
      </c>
      <c r="S9" s="192"/>
      <c r="T9" s="196"/>
      <c r="U9" s="189"/>
    </row>
    <row r="10" spans="1:22" ht="15" customHeight="1">
      <c r="A10" s="188"/>
      <c r="B10" s="211"/>
      <c r="C10" s="129"/>
      <c r="D10" s="129"/>
      <c r="E10" s="208"/>
      <c r="F10" s="208"/>
      <c r="G10" s="208"/>
      <c r="H10" s="208"/>
      <c r="I10" s="208"/>
      <c r="J10" s="134" t="s">
        <v>9</v>
      </c>
      <c r="K10" s="134" t="s">
        <v>9</v>
      </c>
      <c r="L10" s="183" t="s">
        <v>9</v>
      </c>
      <c r="M10" s="36" t="s">
        <v>10</v>
      </c>
      <c r="N10" s="131" t="s">
        <v>11</v>
      </c>
      <c r="O10" s="131" t="s">
        <v>11</v>
      </c>
      <c r="P10" s="131" t="s">
        <v>63</v>
      </c>
      <c r="Q10" s="131" t="s">
        <v>63</v>
      </c>
      <c r="R10" s="131" t="s">
        <v>63</v>
      </c>
      <c r="S10" s="131" t="s">
        <v>75</v>
      </c>
      <c r="T10" s="131" t="s">
        <v>75</v>
      </c>
      <c r="U10" s="189"/>
    </row>
    <row r="11" spans="1:22" ht="12" customHeight="1">
      <c r="A11" s="36">
        <v>1</v>
      </c>
      <c r="B11" s="36">
        <v>2</v>
      </c>
      <c r="C11" s="36"/>
      <c r="D11" s="36"/>
      <c r="E11" s="36">
        <v>3</v>
      </c>
      <c r="F11" s="36">
        <v>4</v>
      </c>
      <c r="G11" s="36">
        <v>5</v>
      </c>
      <c r="H11" s="36">
        <v>6</v>
      </c>
      <c r="I11" s="36">
        <v>7</v>
      </c>
      <c r="J11" s="37">
        <v>8</v>
      </c>
      <c r="K11" s="36">
        <v>9</v>
      </c>
      <c r="L11" s="37">
        <v>10</v>
      </c>
      <c r="M11" s="36">
        <v>11</v>
      </c>
      <c r="N11" s="37">
        <v>12</v>
      </c>
      <c r="O11" s="37">
        <v>13</v>
      </c>
      <c r="P11" s="37">
        <v>14</v>
      </c>
      <c r="Q11" s="37">
        <v>15</v>
      </c>
      <c r="R11" s="37">
        <v>16</v>
      </c>
      <c r="S11" s="37">
        <v>17</v>
      </c>
      <c r="T11" s="37">
        <v>18</v>
      </c>
      <c r="U11" s="38">
        <v>19</v>
      </c>
    </row>
    <row r="12" spans="1:22" ht="19.5" customHeight="1">
      <c r="A12" s="200" t="s">
        <v>178</v>
      </c>
      <c r="B12" s="201"/>
      <c r="C12" s="128"/>
      <c r="D12" s="128"/>
      <c r="E12" s="129" t="s">
        <v>76</v>
      </c>
      <c r="F12" s="129" t="s">
        <v>76</v>
      </c>
      <c r="G12" s="129" t="s">
        <v>76</v>
      </c>
      <c r="H12" s="129" t="s">
        <v>76</v>
      </c>
      <c r="I12" s="129" t="s">
        <v>76</v>
      </c>
      <c r="J12" s="131">
        <f>J25+'Приложение 1 КСП 2018-2019 гг'!I20+'Приложение 1 КСП 2018-2019 гг'!I30</f>
        <v>66189.58</v>
      </c>
      <c r="K12" s="142">
        <f>K25+'Приложение 1 КСП 2018-2019 гг'!J20+'Приложение 1 КСП 2018-2019 гг'!J30</f>
        <v>56841.679999999993</v>
      </c>
      <c r="L12" s="147" t="s">
        <v>76</v>
      </c>
      <c r="M12" s="37">
        <f>M25+'Приложение 1 КСП 2018-2019 гг'!K20+'Приложение 1 КСП 2018-2019 гг'!K30</f>
        <v>2734</v>
      </c>
      <c r="N12" s="142">
        <f>N25+'Приложение 1 КСП 2018-2019 гг'!L20+'Приложение 1 КСП 2018-2019 гг'!L30</f>
        <v>75132649.430000007</v>
      </c>
      <c r="O12" s="184">
        <f>O25+'Приложение 1 КСП 2018-2019 гг'!M20+'Приложение 1 КСП 2018-2019 гг'!M30</f>
        <v>0</v>
      </c>
      <c r="P12" s="184">
        <f>P25+'Приложение 1 КСП 2018-2019 гг'!N20+'Приложение 1 КСП 2018-2019 гг'!N30</f>
        <v>0</v>
      </c>
      <c r="Q12" s="184">
        <f>Q25+'Приложение 1 КСП 2018-2019 гг'!O20+'Приложение 1 КСП 2018-2019 гг'!O30</f>
        <v>0</v>
      </c>
      <c r="R12" s="184">
        <f>R25+'Приложение 1 КСП 2018-2019 гг'!P20+'Приложение 1 КСП 2018-2019 гг'!P30</f>
        <v>75132649.430000007</v>
      </c>
      <c r="S12" s="129" t="s">
        <v>76</v>
      </c>
      <c r="T12" s="129" t="s">
        <v>76</v>
      </c>
      <c r="U12" s="129" t="s">
        <v>76</v>
      </c>
    </row>
    <row r="13" spans="1:22" ht="11.25" customHeight="1">
      <c r="A13" s="205" t="s">
        <v>115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7"/>
      <c r="V13" s="40"/>
    </row>
    <row r="14" spans="1:22" s="48" customFormat="1" ht="9" customHeight="1">
      <c r="A14" s="202" t="s">
        <v>174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4"/>
    </row>
    <row r="15" spans="1:22" s="48" customFormat="1" ht="9" customHeight="1">
      <c r="A15" s="135">
        <v>1</v>
      </c>
      <c r="B15" s="47" t="s">
        <v>51</v>
      </c>
      <c r="C15" s="128" t="s">
        <v>114</v>
      </c>
      <c r="D15" s="128"/>
      <c r="E15" s="44">
        <v>1961</v>
      </c>
      <c r="F15" s="46"/>
      <c r="G15" s="41" t="s">
        <v>28</v>
      </c>
      <c r="H15" s="41">
        <v>3</v>
      </c>
      <c r="I15" s="41" t="s">
        <v>13</v>
      </c>
      <c r="J15" s="42">
        <v>1039.4000000000001</v>
      </c>
      <c r="K15" s="42">
        <v>965.6</v>
      </c>
      <c r="L15" s="42">
        <v>925.3</v>
      </c>
      <c r="M15" s="41">
        <v>35</v>
      </c>
      <c r="N15" s="49">
        <f>'Приложение 2'!E18</f>
        <v>2116645.38</v>
      </c>
      <c r="O15" s="131">
        <v>0</v>
      </c>
      <c r="P15" s="131">
        <v>0</v>
      </c>
      <c r="Q15" s="131">
        <v>0</v>
      </c>
      <c r="R15" s="131">
        <f t="shared" ref="R15:R22" si="0">N15</f>
        <v>2116645.38</v>
      </c>
      <c r="S15" s="131">
        <f>N15/K15</f>
        <v>2192.0519676884837</v>
      </c>
      <c r="T15" s="151">
        <f>4984.65+322.91</f>
        <v>5307.5599999999995</v>
      </c>
      <c r="U15" s="38" t="s">
        <v>55</v>
      </c>
    </row>
    <row r="16" spans="1:22" s="48" customFormat="1" ht="9" customHeight="1">
      <c r="A16" s="135">
        <v>2</v>
      </c>
      <c r="B16" s="47" t="s">
        <v>122</v>
      </c>
      <c r="C16" s="128" t="s">
        <v>113</v>
      </c>
      <c r="D16" s="128"/>
      <c r="E16" s="44">
        <v>1966</v>
      </c>
      <c r="F16" s="46"/>
      <c r="G16" s="41" t="s">
        <v>28</v>
      </c>
      <c r="H16" s="41">
        <v>4</v>
      </c>
      <c r="I16" s="41">
        <v>4</v>
      </c>
      <c r="J16" s="42">
        <v>2760.6</v>
      </c>
      <c r="K16" s="42">
        <v>2564.1999999999998</v>
      </c>
      <c r="L16" s="42">
        <v>2300.5</v>
      </c>
      <c r="M16" s="41">
        <v>95</v>
      </c>
      <c r="N16" s="49">
        <f>'Приложение 2'!E19</f>
        <v>3992588.78</v>
      </c>
      <c r="O16" s="131">
        <v>0</v>
      </c>
      <c r="P16" s="131">
        <v>0</v>
      </c>
      <c r="Q16" s="131">
        <v>0</v>
      </c>
      <c r="R16" s="131">
        <f t="shared" si="0"/>
        <v>3992588.78</v>
      </c>
      <c r="S16" s="131">
        <f t="shared" ref="S16:S24" si="1">N16/K16</f>
        <v>1557.0504562826613</v>
      </c>
      <c r="T16" s="131">
        <v>4503.95</v>
      </c>
      <c r="U16" s="38" t="s">
        <v>55</v>
      </c>
    </row>
    <row r="17" spans="1:21" s="48" customFormat="1" ht="9" customHeight="1">
      <c r="A17" s="135">
        <v>3</v>
      </c>
      <c r="B17" s="47" t="s">
        <v>60</v>
      </c>
      <c r="C17" s="128" t="s">
        <v>113</v>
      </c>
      <c r="D17" s="128"/>
      <c r="E17" s="44">
        <v>1953</v>
      </c>
      <c r="F17" s="46"/>
      <c r="G17" s="41" t="s">
        <v>28</v>
      </c>
      <c r="H17" s="41">
        <v>4</v>
      </c>
      <c r="I17" s="41">
        <v>4</v>
      </c>
      <c r="J17" s="42">
        <v>3958.4</v>
      </c>
      <c r="K17" s="42">
        <v>3577.8</v>
      </c>
      <c r="L17" s="42">
        <v>2792.5</v>
      </c>
      <c r="M17" s="41">
        <v>113</v>
      </c>
      <c r="N17" s="49">
        <f>'Приложение 2'!E20</f>
        <v>4303950.1500000004</v>
      </c>
      <c r="O17" s="131">
        <v>0</v>
      </c>
      <c r="P17" s="131">
        <v>0</v>
      </c>
      <c r="Q17" s="131">
        <v>0</v>
      </c>
      <c r="R17" s="131">
        <f t="shared" si="0"/>
        <v>4303950.1500000004</v>
      </c>
      <c r="S17" s="131">
        <f t="shared" si="1"/>
        <v>1202.9599614288111</v>
      </c>
      <c r="T17" s="131">
        <v>4503.95</v>
      </c>
      <c r="U17" s="38" t="s">
        <v>55</v>
      </c>
    </row>
    <row r="18" spans="1:21" s="48" customFormat="1" ht="9" customHeight="1">
      <c r="A18" s="135">
        <v>4</v>
      </c>
      <c r="B18" s="47" t="s">
        <v>61</v>
      </c>
      <c r="C18" s="128" t="s">
        <v>113</v>
      </c>
      <c r="D18" s="128"/>
      <c r="E18" s="44">
        <v>1917</v>
      </c>
      <c r="F18" s="46"/>
      <c r="G18" s="41" t="s">
        <v>28</v>
      </c>
      <c r="H18" s="41">
        <v>1</v>
      </c>
      <c r="I18" s="41">
        <v>4</v>
      </c>
      <c r="J18" s="42">
        <v>362.7</v>
      </c>
      <c r="K18" s="42">
        <v>340.1</v>
      </c>
      <c r="L18" s="42">
        <v>174.5</v>
      </c>
      <c r="M18" s="41">
        <v>10</v>
      </c>
      <c r="N18" s="49">
        <f>'Приложение 2'!E21</f>
        <v>1110243.6499999999</v>
      </c>
      <c r="O18" s="131">
        <v>0</v>
      </c>
      <c r="P18" s="131">
        <v>0</v>
      </c>
      <c r="Q18" s="131">
        <v>0</v>
      </c>
      <c r="R18" s="131">
        <f t="shared" si="0"/>
        <v>1110243.6499999999</v>
      </c>
      <c r="S18" s="131">
        <f t="shared" si="1"/>
        <v>3264.4623640105847</v>
      </c>
      <c r="T18" s="131">
        <v>4503.95</v>
      </c>
      <c r="U18" s="38" t="s">
        <v>55</v>
      </c>
    </row>
    <row r="19" spans="1:21" s="48" customFormat="1" ht="9" customHeight="1">
      <c r="A19" s="135">
        <v>5</v>
      </c>
      <c r="B19" s="47" t="s">
        <v>52</v>
      </c>
      <c r="C19" s="128" t="s">
        <v>113</v>
      </c>
      <c r="D19" s="128"/>
      <c r="E19" s="44">
        <v>1961</v>
      </c>
      <c r="F19" s="46"/>
      <c r="G19" s="41" t="s">
        <v>28</v>
      </c>
      <c r="H19" s="41">
        <v>3</v>
      </c>
      <c r="I19" s="41">
        <v>3</v>
      </c>
      <c r="J19" s="42">
        <v>1630</v>
      </c>
      <c r="K19" s="42">
        <v>1519.1</v>
      </c>
      <c r="L19" s="42">
        <v>1400.7</v>
      </c>
      <c r="M19" s="41">
        <v>74</v>
      </c>
      <c r="N19" s="49">
        <f>'Приложение 2'!E22</f>
        <v>2935085.2</v>
      </c>
      <c r="O19" s="131">
        <v>0</v>
      </c>
      <c r="P19" s="131">
        <v>0</v>
      </c>
      <c r="Q19" s="131">
        <v>0</v>
      </c>
      <c r="R19" s="131">
        <f t="shared" si="0"/>
        <v>2935085.2</v>
      </c>
      <c r="S19" s="131">
        <f t="shared" si="1"/>
        <v>1932.1211243499442</v>
      </c>
      <c r="T19" s="131">
        <v>4503.95</v>
      </c>
      <c r="U19" s="38" t="s">
        <v>55</v>
      </c>
    </row>
    <row r="20" spans="1:21" s="48" customFormat="1" ht="9" customHeight="1">
      <c r="A20" s="135">
        <v>6</v>
      </c>
      <c r="B20" s="47" t="s">
        <v>155</v>
      </c>
      <c r="C20" s="128" t="s">
        <v>113</v>
      </c>
      <c r="D20" s="128"/>
      <c r="E20" s="44">
        <v>1963</v>
      </c>
      <c r="F20" s="46"/>
      <c r="G20" s="41" t="s">
        <v>28</v>
      </c>
      <c r="H20" s="41">
        <v>4</v>
      </c>
      <c r="I20" s="41" t="s">
        <v>13</v>
      </c>
      <c r="J20" s="42">
        <v>1428.2</v>
      </c>
      <c r="K20" s="42">
        <v>1288.4000000000001</v>
      </c>
      <c r="L20" s="42">
        <v>1246.3</v>
      </c>
      <c r="M20" s="41">
        <v>65</v>
      </c>
      <c r="N20" s="49">
        <f>'Приложение 2'!E23</f>
        <v>1936321.92</v>
      </c>
      <c r="O20" s="131">
        <v>0</v>
      </c>
      <c r="P20" s="131">
        <v>0</v>
      </c>
      <c r="Q20" s="131">
        <v>0</v>
      </c>
      <c r="R20" s="131">
        <f t="shared" si="0"/>
        <v>1936321.92</v>
      </c>
      <c r="S20" s="131">
        <f t="shared" si="1"/>
        <v>1502.8887923005277</v>
      </c>
      <c r="T20" s="131">
        <v>4503.95</v>
      </c>
      <c r="U20" s="38" t="s">
        <v>55</v>
      </c>
    </row>
    <row r="21" spans="1:21" s="48" customFormat="1" ht="9" customHeight="1">
      <c r="A21" s="135">
        <v>7</v>
      </c>
      <c r="B21" s="47" t="s">
        <v>53</v>
      </c>
      <c r="C21" s="128" t="s">
        <v>113</v>
      </c>
      <c r="D21" s="128"/>
      <c r="E21" s="44">
        <v>1949</v>
      </c>
      <c r="F21" s="46"/>
      <c r="G21" s="41" t="s">
        <v>28</v>
      </c>
      <c r="H21" s="41">
        <v>5</v>
      </c>
      <c r="I21" s="41">
        <v>4</v>
      </c>
      <c r="J21" s="42">
        <v>2758.78</v>
      </c>
      <c r="K21" s="42">
        <v>2457.1799999999998</v>
      </c>
      <c r="L21" s="42">
        <v>2371</v>
      </c>
      <c r="M21" s="41">
        <v>98</v>
      </c>
      <c r="N21" s="49">
        <f>'Приложение 2'!E24</f>
        <v>3872686.96</v>
      </c>
      <c r="O21" s="131">
        <v>0</v>
      </c>
      <c r="P21" s="131">
        <v>0</v>
      </c>
      <c r="Q21" s="131">
        <v>0</v>
      </c>
      <c r="R21" s="131">
        <f t="shared" si="0"/>
        <v>3872686.96</v>
      </c>
      <c r="S21" s="131">
        <f t="shared" si="1"/>
        <v>1576.0697059230502</v>
      </c>
      <c r="T21" s="131">
        <v>4503.95</v>
      </c>
      <c r="U21" s="38" t="s">
        <v>55</v>
      </c>
    </row>
    <row r="22" spans="1:21" s="48" customFormat="1" ht="9" customHeight="1">
      <c r="A22" s="135">
        <v>8</v>
      </c>
      <c r="B22" s="47" t="s">
        <v>62</v>
      </c>
      <c r="C22" s="128" t="s">
        <v>113</v>
      </c>
      <c r="D22" s="128"/>
      <c r="E22" s="44">
        <v>1959</v>
      </c>
      <c r="F22" s="46"/>
      <c r="G22" s="41" t="s">
        <v>28</v>
      </c>
      <c r="H22" s="41">
        <v>3</v>
      </c>
      <c r="I22" s="41">
        <v>3</v>
      </c>
      <c r="J22" s="42">
        <v>1674.1</v>
      </c>
      <c r="K22" s="42">
        <v>1542.9</v>
      </c>
      <c r="L22" s="42">
        <v>1138</v>
      </c>
      <c r="M22" s="41">
        <v>63</v>
      </c>
      <c r="N22" s="49">
        <f>'Приложение 2'!E25</f>
        <v>2640715.48</v>
      </c>
      <c r="O22" s="131">
        <v>0</v>
      </c>
      <c r="P22" s="131">
        <v>0</v>
      </c>
      <c r="Q22" s="131">
        <v>0</v>
      </c>
      <c r="R22" s="131">
        <f t="shared" si="0"/>
        <v>2640715.48</v>
      </c>
      <c r="S22" s="131">
        <f t="shared" si="1"/>
        <v>1711.527305722989</v>
      </c>
      <c r="T22" s="131">
        <v>4503.95</v>
      </c>
      <c r="U22" s="38" t="s">
        <v>55</v>
      </c>
    </row>
    <row r="23" spans="1:21" s="48" customFormat="1" ht="9" customHeight="1">
      <c r="A23" s="135">
        <v>9</v>
      </c>
      <c r="B23" s="47" t="s">
        <v>156</v>
      </c>
      <c r="C23" s="128" t="s">
        <v>112</v>
      </c>
      <c r="D23" s="128"/>
      <c r="E23" s="44">
        <v>1963</v>
      </c>
      <c r="F23" s="46"/>
      <c r="G23" s="41" t="s">
        <v>28</v>
      </c>
      <c r="H23" s="41">
        <v>4</v>
      </c>
      <c r="I23" s="41">
        <v>3</v>
      </c>
      <c r="J23" s="42">
        <v>2581.4</v>
      </c>
      <c r="K23" s="42">
        <v>1665.2</v>
      </c>
      <c r="L23" s="42">
        <v>978.8</v>
      </c>
      <c r="M23" s="41">
        <v>227</v>
      </c>
      <c r="N23" s="49">
        <f>'Приложение 2'!E26</f>
        <v>2227652.15</v>
      </c>
      <c r="O23" s="131">
        <v>0</v>
      </c>
      <c r="P23" s="131">
        <v>0</v>
      </c>
      <c r="Q23" s="131">
        <v>0</v>
      </c>
      <c r="R23" s="131">
        <f t="shared" ref="R23:R24" si="2">N23</f>
        <v>2227652.15</v>
      </c>
      <c r="S23" s="131">
        <f t="shared" si="1"/>
        <v>1337.7685263031467</v>
      </c>
      <c r="T23" s="131">
        <v>4180</v>
      </c>
      <c r="U23" s="38" t="s">
        <v>55</v>
      </c>
    </row>
    <row r="24" spans="1:21" s="48" customFormat="1" ht="9" customHeight="1">
      <c r="A24" s="135">
        <v>10</v>
      </c>
      <c r="B24" s="47" t="s">
        <v>125</v>
      </c>
      <c r="C24" s="128"/>
      <c r="D24" s="128"/>
      <c r="E24" s="44">
        <v>1987</v>
      </c>
      <c r="F24" s="46"/>
      <c r="G24" s="41" t="s">
        <v>28</v>
      </c>
      <c r="H24" s="41">
        <v>5</v>
      </c>
      <c r="I24" s="41">
        <v>4</v>
      </c>
      <c r="J24" s="141">
        <v>2946.9</v>
      </c>
      <c r="K24" s="141">
        <v>2617.5</v>
      </c>
      <c r="L24" s="141">
        <v>2538.6</v>
      </c>
      <c r="M24" s="45">
        <v>135</v>
      </c>
      <c r="N24" s="49">
        <f>'Приложение 2'!E27</f>
        <v>97200</v>
      </c>
      <c r="O24" s="131">
        <v>0</v>
      </c>
      <c r="P24" s="131">
        <v>0</v>
      </c>
      <c r="Q24" s="131">
        <v>0</v>
      </c>
      <c r="R24" s="131">
        <f t="shared" si="2"/>
        <v>97200</v>
      </c>
      <c r="S24" s="131">
        <f t="shared" si="1"/>
        <v>37.134670487106014</v>
      </c>
      <c r="T24" s="131">
        <v>3929.2</v>
      </c>
      <c r="U24" s="38" t="s">
        <v>55</v>
      </c>
    </row>
    <row r="25" spans="1:21" s="48" customFormat="1" ht="20.25" customHeight="1">
      <c r="A25" s="200" t="s">
        <v>50</v>
      </c>
      <c r="B25" s="201"/>
      <c r="C25" s="128"/>
      <c r="D25" s="128"/>
      <c r="E25" s="44" t="s">
        <v>76</v>
      </c>
      <c r="F25" s="41" t="s">
        <v>76</v>
      </c>
      <c r="G25" s="41" t="s">
        <v>76</v>
      </c>
      <c r="H25" s="41" t="s">
        <v>76</v>
      </c>
      <c r="I25" s="41" t="s">
        <v>76</v>
      </c>
      <c r="J25" s="49">
        <f t="shared" ref="J25:M25" si="3">SUM(J15:J24)</f>
        <v>21140.480000000003</v>
      </c>
      <c r="K25" s="49">
        <f t="shared" si="3"/>
        <v>18537.980000000003</v>
      </c>
      <c r="L25" s="49">
        <f t="shared" si="3"/>
        <v>15866.199999999999</v>
      </c>
      <c r="M25" s="127">
        <f t="shared" si="3"/>
        <v>915</v>
      </c>
      <c r="N25" s="49">
        <f>SUM(N15:N24)</f>
        <v>25233089.669999998</v>
      </c>
      <c r="O25" s="49">
        <f t="shared" ref="O25:R25" si="4">SUM(O15:O24)</f>
        <v>0</v>
      </c>
      <c r="P25" s="49">
        <f t="shared" si="4"/>
        <v>0</v>
      </c>
      <c r="Q25" s="49">
        <f t="shared" si="4"/>
        <v>0</v>
      </c>
      <c r="R25" s="49">
        <f t="shared" si="4"/>
        <v>25233089.669999998</v>
      </c>
      <c r="S25" s="131">
        <f>N25/K25</f>
        <v>1361.1563757216263</v>
      </c>
      <c r="T25" s="131"/>
      <c r="U25" s="38"/>
    </row>
    <row r="26" spans="1:21" ht="9" customHeight="1">
      <c r="E26" s="133"/>
      <c r="F26" s="133"/>
      <c r="G26" s="133"/>
      <c r="H26" s="133"/>
      <c r="I26" s="133"/>
    </row>
    <row r="27" spans="1:21" ht="27.75" customHeight="1">
      <c r="E27" s="133"/>
      <c r="F27" s="133"/>
      <c r="G27" s="133"/>
      <c r="H27" s="133"/>
      <c r="I27" s="133"/>
    </row>
  </sheetData>
  <sheetProtection selectLockedCells="1" selectUnlockedCells="1"/>
  <autoFilter ref="A11:V25"/>
  <mergeCells count="28">
    <mergeCell ref="A12:B12"/>
    <mergeCell ref="A25:B25"/>
    <mergeCell ref="A14:U14"/>
    <mergeCell ref="A13:U13"/>
    <mergeCell ref="G7:G10"/>
    <mergeCell ref="B7:B10"/>
    <mergeCell ref="S7:S9"/>
    <mergeCell ref="K7:L7"/>
    <mergeCell ref="E8:E10"/>
    <mergeCell ref="A7:A10"/>
    <mergeCell ref="F8:F10"/>
    <mergeCell ref="K8:K9"/>
    <mergeCell ref="H7:H10"/>
    <mergeCell ref="L8:L9"/>
    <mergeCell ref="J7:J9"/>
    <mergeCell ref="I7:I10"/>
    <mergeCell ref="E7:F7"/>
    <mergeCell ref="U7:U10"/>
    <mergeCell ref="K1:T1"/>
    <mergeCell ref="O8:R8"/>
    <mergeCell ref="N7:R7"/>
    <mergeCell ref="N8:N9"/>
    <mergeCell ref="K5:U5"/>
    <mergeCell ref="T7:T9"/>
    <mergeCell ref="M7:M9"/>
    <mergeCell ref="N4:U4"/>
    <mergeCell ref="A6:U6"/>
    <mergeCell ref="Q3:U3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I20 I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7"/>
  <sheetViews>
    <sheetView view="pageBreakPreview" topLeftCell="F7" zoomScale="140" zoomScaleNormal="170" zoomScaleSheetLayoutView="140" workbookViewId="0">
      <selection activeCell="P7" sqref="P7:V7"/>
    </sheetView>
  </sheetViews>
  <sheetFormatPr defaultRowHeight="12.75"/>
  <cols>
    <col min="1" max="1" width="4" style="9" customWidth="1"/>
    <col min="2" max="2" width="38.33203125" style="9" customWidth="1"/>
    <col min="3" max="3" width="14.6640625" style="20" hidden="1" customWidth="1"/>
    <col min="4" max="4" width="13.5" style="20" hidden="1" customWidth="1"/>
    <col min="5" max="5" width="12" style="7" customWidth="1"/>
    <col min="6" max="6" width="10" style="7" customWidth="1"/>
    <col min="7" max="7" width="4.33203125" style="16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4.83203125" style="10" customWidth="1"/>
    <col min="23" max="23" width="15.5" style="9" bestFit="1" customWidth="1"/>
    <col min="24" max="24" width="14" style="9" customWidth="1"/>
    <col min="25" max="16384" width="9.33203125" style="9"/>
  </cols>
  <sheetData>
    <row r="1" spans="1:23" ht="11.25" hidden="1" customHeight="1">
      <c r="E1" s="10"/>
      <c r="F1" s="10"/>
      <c r="L1" s="11"/>
      <c r="M1" s="219" t="s">
        <v>46</v>
      </c>
      <c r="N1" s="219"/>
      <c r="O1" s="219"/>
      <c r="P1" s="219"/>
      <c r="Q1" s="219"/>
      <c r="R1" s="219"/>
      <c r="S1" s="219"/>
      <c r="T1" s="219"/>
      <c r="U1" s="219"/>
      <c r="V1" s="219"/>
    </row>
    <row r="2" spans="1:23" ht="6" hidden="1" customHeight="1">
      <c r="E2" s="10"/>
      <c r="F2" s="10"/>
      <c r="L2" s="12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3" ht="47.25" hidden="1" customHeight="1">
      <c r="E3" s="10"/>
      <c r="F3" s="10"/>
      <c r="L3" s="12"/>
      <c r="M3" s="5"/>
      <c r="N3" s="5"/>
      <c r="O3" s="220" t="s">
        <v>79</v>
      </c>
      <c r="P3" s="220"/>
      <c r="Q3" s="220"/>
      <c r="R3" s="220"/>
      <c r="S3" s="220"/>
      <c r="T3" s="220"/>
      <c r="U3" s="220"/>
      <c r="V3" s="220"/>
    </row>
    <row r="4" spans="1:23" ht="2.25" hidden="1" customHeight="1">
      <c r="E4" s="10"/>
      <c r="F4" s="10"/>
      <c r="L4" s="12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3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3" ht="24.75" hidden="1" customHeight="1">
      <c r="A6" s="221" t="s">
        <v>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</row>
    <row r="7" spans="1:23" ht="45.75" customHeight="1">
      <c r="A7" s="158"/>
      <c r="B7" s="158"/>
      <c r="C7" s="158"/>
      <c r="D7" s="158"/>
      <c r="E7" s="159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223" t="s">
        <v>185</v>
      </c>
      <c r="Q7" s="223"/>
      <c r="R7" s="223"/>
      <c r="S7" s="223"/>
      <c r="T7" s="223"/>
      <c r="U7" s="223"/>
      <c r="V7" s="223"/>
    </row>
    <row r="8" spans="1:23" ht="57" customHeight="1">
      <c r="A8" s="158"/>
      <c r="B8" s="158"/>
      <c r="C8" s="158"/>
      <c r="D8" s="158"/>
      <c r="E8" s="159"/>
      <c r="F8" s="158"/>
      <c r="G8" s="160"/>
      <c r="H8" s="158"/>
      <c r="I8" s="158"/>
      <c r="J8" s="158"/>
      <c r="K8" s="158"/>
      <c r="L8" s="158"/>
      <c r="M8" s="158"/>
      <c r="N8" s="158"/>
      <c r="O8" s="161"/>
      <c r="P8" s="223" t="s">
        <v>167</v>
      </c>
      <c r="Q8" s="223"/>
      <c r="R8" s="223"/>
      <c r="S8" s="223"/>
      <c r="T8" s="223"/>
      <c r="U8" s="223"/>
      <c r="V8" s="223"/>
    </row>
    <row r="9" spans="1:23" ht="36.75" customHeight="1">
      <c r="A9" s="222" t="s">
        <v>168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</row>
    <row r="10" spans="1:23" ht="21" customHeight="1">
      <c r="A10" s="216" t="s">
        <v>77</v>
      </c>
      <c r="B10" s="216" t="s">
        <v>6</v>
      </c>
      <c r="C10" s="162"/>
      <c r="D10" s="163"/>
      <c r="E10" s="224" t="s">
        <v>30</v>
      </c>
      <c r="F10" s="216" t="s">
        <v>80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 t="s">
        <v>31</v>
      </c>
      <c r="T10" s="216"/>
      <c r="U10" s="216"/>
      <c r="V10" s="216"/>
    </row>
    <row r="11" spans="1:23" ht="78" customHeight="1">
      <c r="A11" s="216"/>
      <c r="B11" s="216"/>
      <c r="C11" s="162"/>
      <c r="D11" s="163"/>
      <c r="E11" s="224"/>
      <c r="F11" s="164" t="s">
        <v>32</v>
      </c>
      <c r="G11" s="216" t="s">
        <v>33</v>
      </c>
      <c r="H11" s="216"/>
      <c r="I11" s="216" t="s">
        <v>34</v>
      </c>
      <c r="J11" s="216"/>
      <c r="K11" s="216"/>
      <c r="L11" s="216"/>
      <c r="M11" s="216" t="s">
        <v>35</v>
      </c>
      <c r="N11" s="216"/>
      <c r="O11" s="216" t="s">
        <v>36</v>
      </c>
      <c r="P11" s="216"/>
      <c r="Q11" s="216" t="s">
        <v>37</v>
      </c>
      <c r="R11" s="216"/>
      <c r="S11" s="165" t="s">
        <v>0</v>
      </c>
      <c r="T11" s="165" t="s">
        <v>1</v>
      </c>
      <c r="U11" s="166" t="s">
        <v>2</v>
      </c>
      <c r="V11" s="166" t="s">
        <v>3</v>
      </c>
    </row>
    <row r="12" spans="1:23" ht="15" customHeight="1">
      <c r="A12" s="216"/>
      <c r="B12" s="216"/>
      <c r="C12" s="162"/>
      <c r="D12" s="163"/>
      <c r="E12" s="164" t="s">
        <v>63</v>
      </c>
      <c r="F12" s="164" t="s">
        <v>11</v>
      </c>
      <c r="G12" s="167" t="s">
        <v>38</v>
      </c>
      <c r="H12" s="166" t="s">
        <v>11</v>
      </c>
      <c r="I12" s="164" t="s">
        <v>81</v>
      </c>
      <c r="J12" s="164"/>
      <c r="K12" s="164"/>
      <c r="L12" s="164" t="s">
        <v>11</v>
      </c>
      <c r="M12" s="166" t="s">
        <v>81</v>
      </c>
      <c r="N12" s="166" t="s">
        <v>11</v>
      </c>
      <c r="O12" s="166" t="s">
        <v>81</v>
      </c>
      <c r="P12" s="166" t="s">
        <v>11</v>
      </c>
      <c r="Q12" s="168" t="s">
        <v>82</v>
      </c>
      <c r="R12" s="166" t="s">
        <v>11</v>
      </c>
      <c r="S12" s="166" t="s">
        <v>11</v>
      </c>
      <c r="T12" s="166" t="s">
        <v>11</v>
      </c>
      <c r="U12" s="166" t="s">
        <v>11</v>
      </c>
      <c r="V12" s="166" t="s">
        <v>11</v>
      </c>
      <c r="W12" s="17"/>
    </row>
    <row r="13" spans="1:23" ht="9" customHeight="1">
      <c r="A13" s="166" t="s">
        <v>12</v>
      </c>
      <c r="B13" s="166" t="s">
        <v>13</v>
      </c>
      <c r="C13" s="162"/>
      <c r="D13" s="163"/>
      <c r="E13" s="166" t="s">
        <v>14</v>
      </c>
      <c r="F13" s="164" t="s">
        <v>15</v>
      </c>
      <c r="G13" s="167" t="s">
        <v>16</v>
      </c>
      <c r="H13" s="166" t="s">
        <v>17</v>
      </c>
      <c r="I13" s="164" t="s">
        <v>18</v>
      </c>
      <c r="J13" s="164"/>
      <c r="K13" s="164"/>
      <c r="L13" s="164" t="s">
        <v>19</v>
      </c>
      <c r="M13" s="166" t="s">
        <v>20</v>
      </c>
      <c r="N13" s="166" t="s">
        <v>21</v>
      </c>
      <c r="O13" s="166" t="s">
        <v>22</v>
      </c>
      <c r="P13" s="166" t="s">
        <v>23</v>
      </c>
      <c r="Q13" s="166" t="s">
        <v>24</v>
      </c>
      <c r="R13" s="166" t="s">
        <v>25</v>
      </c>
      <c r="S13" s="166" t="s">
        <v>26</v>
      </c>
      <c r="T13" s="166" t="s">
        <v>27</v>
      </c>
      <c r="U13" s="166">
        <v>17</v>
      </c>
      <c r="V13" s="166">
        <v>18</v>
      </c>
    </row>
    <row r="14" spans="1:23" ht="27" customHeight="1">
      <c r="A14" s="217" t="s">
        <v>179</v>
      </c>
      <c r="B14" s="218"/>
      <c r="C14" s="162"/>
      <c r="D14" s="162"/>
      <c r="E14" s="164">
        <f>E17+'Приложение 2 КСП 2018-2019 гг'!G22+'Приложение 2 КСП 2018-2019 гг'!G32</f>
        <v>75132649.430000007</v>
      </c>
      <c r="F14" s="164" t="s">
        <v>76</v>
      </c>
      <c r="G14" s="169">
        <v>0</v>
      </c>
      <c r="H14" s="164" t="s">
        <v>76</v>
      </c>
      <c r="I14" s="164">
        <f>I17+'Приложение 2 КСП 2018-2019 гг'!W22+'Приложение 2 КСП 2018-2019 гг'!W32</f>
        <v>18977.420000000002</v>
      </c>
      <c r="J14" s="164" t="e">
        <f>#REF!+#REF!+#REF!</f>
        <v>#REF!</v>
      </c>
      <c r="K14" s="164" t="e">
        <f>#REF!+#REF!+#REF!</f>
        <v>#REF!</v>
      </c>
      <c r="L14" s="164" t="s">
        <v>76</v>
      </c>
      <c r="M14" s="164">
        <v>0</v>
      </c>
      <c r="N14" s="164" t="s">
        <v>76</v>
      </c>
      <c r="O14" s="164">
        <f>O17+'Приложение 2 КСП 2018-2019 гг'!AA16</f>
        <v>2957</v>
      </c>
      <c r="P14" s="164" t="s">
        <v>76</v>
      </c>
      <c r="Q14" s="164">
        <v>0</v>
      </c>
      <c r="R14" s="164" t="s">
        <v>76</v>
      </c>
      <c r="S14" s="164" t="s">
        <v>76</v>
      </c>
      <c r="T14" s="164" t="s">
        <v>76</v>
      </c>
      <c r="U14" s="164" t="s">
        <v>76</v>
      </c>
      <c r="V14" s="164" t="s">
        <v>76</v>
      </c>
      <c r="W14" s="17"/>
    </row>
    <row r="15" spans="1:23" ht="9.75" customHeight="1">
      <c r="A15" s="216" t="s">
        <v>115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17"/>
    </row>
    <row r="16" spans="1:23" ht="9.75" customHeight="1">
      <c r="A16" s="215" t="s">
        <v>174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</row>
    <row r="17" spans="1:22" ht="22.5" customHeight="1">
      <c r="A17" s="214" t="s">
        <v>176</v>
      </c>
      <c r="B17" s="214"/>
      <c r="C17" s="162"/>
      <c r="D17" s="162"/>
      <c r="E17" s="164">
        <f>SUM(E18:E27)</f>
        <v>25233089.669999998</v>
      </c>
      <c r="F17" s="164">
        <f t="shared" ref="F17:V17" si="0">SUM(F18:F27)</f>
        <v>1894029.58</v>
      </c>
      <c r="G17" s="169">
        <f t="shared" si="0"/>
        <v>0</v>
      </c>
      <c r="H17" s="164">
        <f t="shared" si="0"/>
        <v>0</v>
      </c>
      <c r="I17" s="164">
        <f t="shared" si="0"/>
        <v>6959.7199999999993</v>
      </c>
      <c r="J17" s="164">
        <f t="shared" si="0"/>
        <v>0</v>
      </c>
      <c r="K17" s="164">
        <f t="shared" si="0"/>
        <v>28053.019999999997</v>
      </c>
      <c r="L17" s="164">
        <f t="shared" si="0"/>
        <v>23019244.289999999</v>
      </c>
      <c r="M17" s="164">
        <f t="shared" si="0"/>
        <v>0</v>
      </c>
      <c r="N17" s="164">
        <f t="shared" si="0"/>
        <v>0</v>
      </c>
      <c r="O17" s="164">
        <f t="shared" si="0"/>
        <v>2000</v>
      </c>
      <c r="P17" s="164">
        <f t="shared" si="0"/>
        <v>97200</v>
      </c>
      <c r="Q17" s="164">
        <f t="shared" si="0"/>
        <v>0</v>
      </c>
      <c r="R17" s="164">
        <f t="shared" si="0"/>
        <v>0</v>
      </c>
      <c r="S17" s="164">
        <f t="shared" si="0"/>
        <v>0</v>
      </c>
      <c r="T17" s="164">
        <f t="shared" si="0"/>
        <v>0</v>
      </c>
      <c r="U17" s="164">
        <f t="shared" si="0"/>
        <v>222615.8</v>
      </c>
      <c r="V17" s="164">
        <f t="shared" si="0"/>
        <v>0</v>
      </c>
    </row>
    <row r="18" spans="1:22" s="150" customFormat="1" ht="9" customHeight="1">
      <c r="A18" s="172">
        <v>1</v>
      </c>
      <c r="B18" s="173" t="s">
        <v>51</v>
      </c>
      <c r="C18" s="170" t="s">
        <v>114</v>
      </c>
      <c r="D18" s="170"/>
      <c r="E18" s="164">
        <f>F18+H18+L18+N18+P18+R18+S18+T18+U18+V18</f>
        <v>2116645.38</v>
      </c>
      <c r="F18" s="164">
        <v>1894029.58</v>
      </c>
      <c r="G18" s="167">
        <v>0</v>
      </c>
      <c r="H18" s="164">
        <v>0</v>
      </c>
      <c r="I18" s="164">
        <v>0</v>
      </c>
      <c r="J18" s="164" t="s">
        <v>56</v>
      </c>
      <c r="K18" s="164">
        <f>(200+1060+170+260+190)*1.045</f>
        <v>1964.6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222615.8</v>
      </c>
      <c r="V18" s="164">
        <v>0</v>
      </c>
    </row>
    <row r="19" spans="1:22" ht="9" customHeight="1">
      <c r="A19" s="172">
        <v>2</v>
      </c>
      <c r="B19" s="173" t="s">
        <v>59</v>
      </c>
      <c r="C19" s="170" t="s">
        <v>113</v>
      </c>
      <c r="D19" s="170"/>
      <c r="E19" s="164">
        <f t="shared" ref="E19:E27" si="1">F19+H19+L19+N19+P19+R19+S19+T19+U19+V19</f>
        <v>3992588.78</v>
      </c>
      <c r="F19" s="164">
        <v>0</v>
      </c>
      <c r="G19" s="167">
        <v>0</v>
      </c>
      <c r="H19" s="164">
        <v>0</v>
      </c>
      <c r="I19" s="164">
        <v>1201</v>
      </c>
      <c r="J19" s="174" t="s">
        <v>48</v>
      </c>
      <c r="K19" s="174">
        <v>3438.05</v>
      </c>
      <c r="L19" s="164">
        <v>3992588.78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</row>
    <row r="20" spans="1:22" s="150" customFormat="1" ht="9" customHeight="1">
      <c r="A20" s="172">
        <v>3</v>
      </c>
      <c r="B20" s="173" t="s">
        <v>60</v>
      </c>
      <c r="C20" s="162" t="s">
        <v>113</v>
      </c>
      <c r="D20" s="162"/>
      <c r="E20" s="164">
        <f t="shared" si="1"/>
        <v>4303950.1500000004</v>
      </c>
      <c r="F20" s="164">
        <v>0</v>
      </c>
      <c r="G20" s="167">
        <v>0</v>
      </c>
      <c r="H20" s="164">
        <v>0</v>
      </c>
      <c r="I20" s="164">
        <v>1298</v>
      </c>
      <c r="J20" s="174" t="s">
        <v>48</v>
      </c>
      <c r="K20" s="174">
        <v>3438.05</v>
      </c>
      <c r="L20" s="164">
        <v>4303950.1500000004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</row>
    <row r="21" spans="1:22" ht="9" customHeight="1">
      <c r="A21" s="172">
        <v>4</v>
      </c>
      <c r="B21" s="173" t="s">
        <v>61</v>
      </c>
      <c r="C21" s="162" t="s">
        <v>113</v>
      </c>
      <c r="D21" s="162"/>
      <c r="E21" s="164">
        <f t="shared" si="1"/>
        <v>1110243.6499999999</v>
      </c>
      <c r="F21" s="164">
        <v>0</v>
      </c>
      <c r="G21" s="167">
        <v>0</v>
      </c>
      <c r="H21" s="164">
        <v>0</v>
      </c>
      <c r="I21" s="164">
        <v>327.36</v>
      </c>
      <c r="J21" s="174" t="s">
        <v>48</v>
      </c>
      <c r="K21" s="174">
        <v>3438.05</v>
      </c>
      <c r="L21" s="164">
        <v>1110243.6499999999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</row>
    <row r="22" spans="1:22" ht="9" customHeight="1">
      <c r="A22" s="172">
        <v>5</v>
      </c>
      <c r="B22" s="173" t="s">
        <v>52</v>
      </c>
      <c r="C22" s="170" t="s">
        <v>113</v>
      </c>
      <c r="D22" s="170"/>
      <c r="E22" s="164">
        <f t="shared" si="1"/>
        <v>2935085.2</v>
      </c>
      <c r="F22" s="164">
        <v>0</v>
      </c>
      <c r="G22" s="167">
        <v>0</v>
      </c>
      <c r="H22" s="164">
        <v>0</v>
      </c>
      <c r="I22" s="164">
        <v>833.56</v>
      </c>
      <c r="J22" s="164" t="s">
        <v>48</v>
      </c>
      <c r="K22" s="164">
        <v>3438.05</v>
      </c>
      <c r="L22" s="164">
        <v>2935085.2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</row>
    <row r="23" spans="1:22" ht="9" customHeight="1">
      <c r="A23" s="172">
        <v>6</v>
      </c>
      <c r="B23" s="173" t="s">
        <v>155</v>
      </c>
      <c r="C23" s="170" t="s">
        <v>113</v>
      </c>
      <c r="D23" s="170"/>
      <c r="E23" s="164">
        <f t="shared" si="1"/>
        <v>1936321.92</v>
      </c>
      <c r="F23" s="164">
        <v>0</v>
      </c>
      <c r="G23" s="167">
        <v>0</v>
      </c>
      <c r="H23" s="164">
        <v>0</v>
      </c>
      <c r="I23" s="164">
        <v>546.32000000000005</v>
      </c>
      <c r="J23" s="164" t="s">
        <v>48</v>
      </c>
      <c r="K23" s="164">
        <v>3438.05</v>
      </c>
      <c r="L23" s="164">
        <v>1936321.92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</row>
    <row r="24" spans="1:22" s="150" customFormat="1" ht="9" customHeight="1">
      <c r="A24" s="172">
        <v>7</v>
      </c>
      <c r="B24" s="173" t="s">
        <v>53</v>
      </c>
      <c r="C24" s="170" t="s">
        <v>113</v>
      </c>
      <c r="D24" s="170"/>
      <c r="E24" s="164">
        <f t="shared" si="1"/>
        <v>3872686.96</v>
      </c>
      <c r="F24" s="164">
        <v>0</v>
      </c>
      <c r="G24" s="167">
        <v>0</v>
      </c>
      <c r="H24" s="164">
        <v>0</v>
      </c>
      <c r="I24" s="164">
        <v>987</v>
      </c>
      <c r="J24" s="164" t="s">
        <v>48</v>
      </c>
      <c r="K24" s="164">
        <v>3438.05</v>
      </c>
      <c r="L24" s="164">
        <v>3872686.96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64">
        <v>0</v>
      </c>
    </row>
    <row r="25" spans="1:22" ht="9" customHeight="1">
      <c r="A25" s="172">
        <v>8</v>
      </c>
      <c r="B25" s="173" t="s">
        <v>62</v>
      </c>
      <c r="C25" s="162" t="s">
        <v>113</v>
      </c>
      <c r="D25" s="162"/>
      <c r="E25" s="164">
        <f t="shared" si="1"/>
        <v>2640715.48</v>
      </c>
      <c r="F25" s="164">
        <v>0</v>
      </c>
      <c r="G25" s="167">
        <v>0</v>
      </c>
      <c r="H25" s="164">
        <v>0</v>
      </c>
      <c r="I25" s="164">
        <v>907.7</v>
      </c>
      <c r="J25" s="174" t="s">
        <v>48</v>
      </c>
      <c r="K25" s="174">
        <v>3438.05</v>
      </c>
      <c r="L25" s="164">
        <v>2640715.48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</row>
    <row r="26" spans="1:22" s="150" customFormat="1" ht="9.75" customHeight="1">
      <c r="A26" s="172">
        <v>9</v>
      </c>
      <c r="B26" s="173" t="s">
        <v>54</v>
      </c>
      <c r="C26" s="170" t="s">
        <v>112</v>
      </c>
      <c r="D26" s="170"/>
      <c r="E26" s="164">
        <f t="shared" si="1"/>
        <v>2227652.15</v>
      </c>
      <c r="F26" s="164">
        <v>0</v>
      </c>
      <c r="G26" s="167">
        <v>0</v>
      </c>
      <c r="H26" s="164">
        <v>0</v>
      </c>
      <c r="I26" s="164">
        <v>858.78</v>
      </c>
      <c r="J26" s="164" t="s">
        <v>47</v>
      </c>
      <c r="K26" s="164">
        <v>2022.07</v>
      </c>
      <c r="L26" s="164">
        <v>2227652.15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</row>
    <row r="27" spans="1:22" ht="9" customHeight="1">
      <c r="A27" s="172">
        <v>10</v>
      </c>
      <c r="B27" s="171" t="s">
        <v>125</v>
      </c>
      <c r="C27" s="170"/>
      <c r="D27" s="170"/>
      <c r="E27" s="164">
        <f t="shared" si="1"/>
        <v>97200</v>
      </c>
      <c r="F27" s="164">
        <v>0</v>
      </c>
      <c r="G27" s="167">
        <v>0</v>
      </c>
      <c r="H27" s="164">
        <v>0</v>
      </c>
      <c r="I27" s="164">
        <v>0</v>
      </c>
      <c r="J27" s="164"/>
      <c r="K27" s="164"/>
      <c r="L27" s="164">
        <v>0</v>
      </c>
      <c r="M27" s="164">
        <v>0</v>
      </c>
      <c r="N27" s="164">
        <v>0</v>
      </c>
      <c r="O27" s="164">
        <v>2000</v>
      </c>
      <c r="P27" s="164">
        <v>97200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</row>
  </sheetData>
  <autoFilter ref="A13:X27"/>
  <mergeCells count="20">
    <mergeCell ref="M1:V1"/>
    <mergeCell ref="S10:V10"/>
    <mergeCell ref="I11:L11"/>
    <mergeCell ref="Q11:R11"/>
    <mergeCell ref="O3:V3"/>
    <mergeCell ref="F10:R10"/>
    <mergeCell ref="M11:N11"/>
    <mergeCell ref="A6:V6"/>
    <mergeCell ref="A9:V9"/>
    <mergeCell ref="P8:V8"/>
    <mergeCell ref="A10:A12"/>
    <mergeCell ref="O11:P11"/>
    <mergeCell ref="E10:E11"/>
    <mergeCell ref="P7:V7"/>
    <mergeCell ref="A17:B17"/>
    <mergeCell ref="A16:V16"/>
    <mergeCell ref="G11:H11"/>
    <mergeCell ref="B10:B12"/>
    <mergeCell ref="A14:B14"/>
    <mergeCell ref="A15:V15"/>
  </mergeCells>
  <phoneticPr fontId="0" type="noConversion"/>
  <pageMargins left="0.74803149606299213" right="0.19685039370078741" top="1.0629921259842521" bottom="0.43307086614173229" header="1.1023622047244095" footer="0.19685039370078741"/>
  <pageSetup scale="84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12"/>
  <sheetViews>
    <sheetView tabSelected="1" view="pageBreakPreview" topLeftCell="A2" zoomScale="115" zoomScaleNormal="140" zoomScaleSheetLayoutView="115" workbookViewId="0">
      <selection activeCell="H2" sqref="H2:N2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  <col min="19" max="19" width="17.6640625" customWidth="1"/>
  </cols>
  <sheetData>
    <row r="1" spans="1:19" ht="11.25" hidden="1" customHeight="1">
      <c r="A1" s="6"/>
      <c r="B1" s="4"/>
      <c r="D1" s="1"/>
      <c r="E1" s="1"/>
      <c r="F1" s="1"/>
      <c r="G1" s="2"/>
      <c r="H1" s="3"/>
      <c r="I1" s="3"/>
    </row>
    <row r="2" spans="1:19" s="9" customFormat="1" ht="54" customHeight="1">
      <c r="A2" s="14"/>
      <c r="B2" s="14"/>
      <c r="C2" s="139"/>
      <c r="D2" s="139"/>
      <c r="E2" s="139"/>
      <c r="F2" s="139"/>
      <c r="G2" s="139"/>
      <c r="H2" s="225" t="s">
        <v>186</v>
      </c>
      <c r="I2" s="225"/>
      <c r="J2" s="225"/>
      <c r="K2" s="225"/>
      <c r="L2" s="225"/>
      <c r="M2" s="225"/>
      <c r="N2" s="225"/>
      <c r="O2" s="187"/>
    </row>
    <row r="3" spans="1:19" s="9" customFormat="1" ht="45.75" customHeight="1">
      <c r="A3" s="14"/>
      <c r="B3" s="14"/>
      <c r="C3" s="139"/>
      <c r="D3" s="139"/>
      <c r="E3" s="139"/>
      <c r="F3" s="139"/>
      <c r="G3" s="139"/>
      <c r="H3" s="225" t="s">
        <v>169</v>
      </c>
      <c r="I3" s="225"/>
      <c r="J3" s="225"/>
      <c r="K3" s="225"/>
      <c r="L3" s="225"/>
      <c r="M3" s="225"/>
      <c r="N3" s="225"/>
      <c r="O3" s="225"/>
    </row>
    <row r="4" spans="1:19" s="9" customFormat="1" ht="3" hidden="1" customHeight="1">
      <c r="A4" s="14"/>
      <c r="B4" s="14"/>
      <c r="C4" s="15"/>
      <c r="D4" s="139"/>
      <c r="E4" s="139"/>
      <c r="F4" s="139"/>
      <c r="G4" s="139"/>
      <c r="H4" s="226"/>
      <c r="I4" s="226"/>
      <c r="J4" s="226"/>
      <c r="K4" s="226"/>
      <c r="L4" s="226"/>
      <c r="M4" s="226"/>
      <c r="N4" s="226"/>
    </row>
    <row r="5" spans="1:19" s="9" customFormat="1" ht="18" customHeight="1">
      <c r="A5" s="228" t="s">
        <v>182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9" s="9" customFormat="1" ht="12.75" customHeight="1">
      <c r="A6" s="229" t="s">
        <v>118</v>
      </c>
      <c r="B6" s="229" t="s">
        <v>39</v>
      </c>
      <c r="C6" s="236" t="s">
        <v>7</v>
      </c>
      <c r="D6" s="229" t="s">
        <v>5</v>
      </c>
      <c r="E6" s="231" t="s">
        <v>40</v>
      </c>
      <c r="F6" s="232"/>
      <c r="G6" s="232"/>
      <c r="H6" s="232"/>
      <c r="I6" s="233"/>
      <c r="J6" s="227" t="s">
        <v>8</v>
      </c>
      <c r="K6" s="227"/>
      <c r="L6" s="227"/>
      <c r="M6" s="227"/>
      <c r="N6" s="227"/>
    </row>
    <row r="7" spans="1:19" s="9" customFormat="1" ht="85.5" customHeight="1">
      <c r="A7" s="234"/>
      <c r="B7" s="234"/>
      <c r="C7" s="237"/>
      <c r="D7" s="230"/>
      <c r="E7" s="137" t="s">
        <v>41</v>
      </c>
      <c r="F7" s="137" t="s">
        <v>42</v>
      </c>
      <c r="G7" s="137" t="s">
        <v>43</v>
      </c>
      <c r="H7" s="137" t="s">
        <v>44</v>
      </c>
      <c r="I7" s="137" t="s">
        <v>119</v>
      </c>
      <c r="J7" s="137" t="s">
        <v>41</v>
      </c>
      <c r="K7" s="137" t="s">
        <v>42</v>
      </c>
      <c r="L7" s="137" t="s">
        <v>43</v>
      </c>
      <c r="M7" s="136" t="s">
        <v>44</v>
      </c>
      <c r="N7" s="136" t="s">
        <v>119</v>
      </c>
    </row>
    <row r="8" spans="1:19" s="9" customFormat="1">
      <c r="A8" s="235"/>
      <c r="B8" s="235"/>
      <c r="C8" s="22" t="s">
        <v>9</v>
      </c>
      <c r="D8" s="137" t="s">
        <v>10</v>
      </c>
      <c r="E8" s="137" t="s">
        <v>38</v>
      </c>
      <c r="F8" s="137" t="s">
        <v>38</v>
      </c>
      <c r="G8" s="137" t="s">
        <v>38</v>
      </c>
      <c r="H8" s="137" t="s">
        <v>38</v>
      </c>
      <c r="I8" s="137" t="s">
        <v>38</v>
      </c>
      <c r="J8" s="137" t="s">
        <v>11</v>
      </c>
      <c r="K8" s="137" t="s">
        <v>11</v>
      </c>
      <c r="L8" s="137" t="s">
        <v>11</v>
      </c>
      <c r="M8" s="136" t="s">
        <v>11</v>
      </c>
      <c r="N8" s="136" t="s">
        <v>11</v>
      </c>
    </row>
    <row r="9" spans="1:19" s="9" customFormat="1" ht="9.75" customHeight="1">
      <c r="A9" s="137">
        <v>1</v>
      </c>
      <c r="B9" s="137">
        <v>2</v>
      </c>
      <c r="C9" s="117">
        <v>3</v>
      </c>
      <c r="D9" s="138">
        <v>4</v>
      </c>
      <c r="E9" s="138">
        <v>5</v>
      </c>
      <c r="F9" s="138">
        <v>6</v>
      </c>
      <c r="G9" s="138">
        <v>7</v>
      </c>
      <c r="H9" s="138">
        <v>8</v>
      </c>
      <c r="I9" s="138">
        <v>9</v>
      </c>
      <c r="J9" s="138">
        <v>10</v>
      </c>
      <c r="K9" s="138">
        <v>11</v>
      </c>
      <c r="L9" s="138">
        <v>12</v>
      </c>
      <c r="M9" s="138">
        <v>13</v>
      </c>
      <c r="N9" s="138">
        <v>14</v>
      </c>
    </row>
    <row r="10" spans="1:19" s="9" customFormat="1" ht="12.75" customHeight="1">
      <c r="A10" s="231" t="s">
        <v>180</v>
      </c>
      <c r="B10" s="233"/>
      <c r="C10" s="136">
        <f>C11+'Приложение 3 КСП 2018-2019 гг'!C8+C12</f>
        <v>66189.58</v>
      </c>
      <c r="D10" s="185">
        <f>D11+'Приложение 3 КСП 2018-2019 гг'!D8+D12</f>
        <v>2734</v>
      </c>
      <c r="E10" s="19" t="s">
        <v>76</v>
      </c>
      <c r="F10" s="25" t="s">
        <v>76</v>
      </c>
      <c r="G10" s="19" t="s">
        <v>76</v>
      </c>
      <c r="H10" s="25" t="s">
        <v>76</v>
      </c>
      <c r="I10" s="25">
        <f>I11+'Приложение 3 КСП 2018-2019 гг'!E8+I12</f>
        <v>24</v>
      </c>
      <c r="J10" s="146" t="s">
        <v>76</v>
      </c>
      <c r="K10" s="146" t="s">
        <v>76</v>
      </c>
      <c r="L10" s="146" t="s">
        <v>76</v>
      </c>
      <c r="M10" s="146" t="s">
        <v>76</v>
      </c>
      <c r="N10" s="140">
        <f>N11+'Приложение 3 КСП 2018-2019 гг'!F8+N12</f>
        <v>75132649.429999992</v>
      </c>
    </row>
    <row r="11" spans="1:19" s="119" customFormat="1" ht="13.5" customHeight="1">
      <c r="A11" s="227" t="s">
        <v>120</v>
      </c>
      <c r="B11" s="227"/>
      <c r="C11" s="136"/>
      <c r="D11" s="25"/>
      <c r="E11" s="19"/>
      <c r="F11" s="25"/>
      <c r="G11" s="19"/>
      <c r="H11" s="25"/>
      <c r="I11" s="25"/>
      <c r="J11" s="136"/>
      <c r="K11" s="136"/>
      <c r="L11" s="136"/>
      <c r="M11" s="136"/>
      <c r="N11" s="136"/>
      <c r="O11" s="118"/>
      <c r="S11" s="118">
        <f>N11+'Приложение 3 КСП 2018-2019 гг'!F8</f>
        <v>49899559.759999998</v>
      </c>
    </row>
    <row r="12" spans="1:19" s="9" customFormat="1">
      <c r="A12" s="23">
        <v>1</v>
      </c>
      <c r="B12" s="18" t="s">
        <v>49</v>
      </c>
      <c r="C12" s="24">
        <f>'Приложение 1'!J25</f>
        <v>21140.480000000003</v>
      </c>
      <c r="D12" s="25">
        <f>'Приложение 1'!M25</f>
        <v>915</v>
      </c>
      <c r="E12" s="19">
        <v>0</v>
      </c>
      <c r="F12" s="25">
        <v>0</v>
      </c>
      <c r="G12" s="19">
        <v>0</v>
      </c>
      <c r="H12" s="25">
        <v>10</v>
      </c>
      <c r="I12" s="25">
        <f t="shared" ref="I12" si="0">H12</f>
        <v>10</v>
      </c>
      <c r="J12" s="136">
        <v>0</v>
      </c>
      <c r="K12" s="136">
        <v>0</v>
      </c>
      <c r="L12" s="136">
        <v>0</v>
      </c>
      <c r="M12" s="24">
        <f>'Приложение 1'!N25</f>
        <v>25233089.669999998</v>
      </c>
      <c r="N12" s="24">
        <f t="shared" ref="N12" si="1">M12</f>
        <v>25233089.669999998</v>
      </c>
    </row>
  </sheetData>
  <autoFilter ref="A8:S12"/>
  <mergeCells count="12">
    <mergeCell ref="H2:N2"/>
    <mergeCell ref="H3:O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0.8661417322834645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C1" zoomScale="143" zoomScaleNormal="143" zoomScaleSheetLayoutView="115" workbookViewId="0">
      <selection activeCell="N1" sqref="N1:S1"/>
    </sheetView>
  </sheetViews>
  <sheetFormatPr defaultRowHeight="27.75" customHeight="1"/>
  <cols>
    <col min="1" max="1" width="3.1640625" style="14" customWidth="1"/>
    <col min="2" max="2" width="38.83203125" style="67" customWidth="1"/>
    <col min="3" max="3" width="8.6640625" style="64" customWidth="1"/>
    <col min="4" max="4" width="8.6640625" style="67" customWidth="1"/>
    <col min="5" max="5" width="5.33203125" style="21" customWidth="1"/>
    <col min="6" max="6" width="11.83203125" style="21" customWidth="1"/>
    <col min="7" max="8" width="2.33203125" style="21" customWidth="1"/>
    <col min="9" max="10" width="9" style="15" customWidth="1"/>
    <col min="11" max="11" width="7.1640625" style="66" customWidth="1"/>
    <col min="12" max="12" width="11.1640625" style="65" customWidth="1"/>
    <col min="13" max="13" width="9.83203125" style="65" customWidth="1"/>
    <col min="14" max="14" width="9.6640625" style="65" customWidth="1"/>
    <col min="15" max="15" width="8.83203125" style="65" customWidth="1"/>
    <col min="16" max="16" width="12.5" style="65" customWidth="1"/>
    <col min="17" max="17" width="11.6640625" style="65" customWidth="1"/>
    <col min="18" max="18" width="7.1640625" style="65" customWidth="1"/>
    <col min="19" max="19" width="5.5" style="64" customWidth="1"/>
    <col min="20" max="21" width="9.33203125" style="73"/>
    <col min="22" max="16384" width="9.33203125" style="14"/>
  </cols>
  <sheetData>
    <row r="1" spans="1:21" ht="51.75" customHeight="1">
      <c r="E1" s="176"/>
      <c r="F1" s="176"/>
      <c r="G1" s="176"/>
      <c r="H1" s="176"/>
      <c r="N1" s="247" t="s">
        <v>187</v>
      </c>
      <c r="O1" s="247"/>
      <c r="P1" s="247"/>
      <c r="Q1" s="247"/>
      <c r="R1" s="247"/>
      <c r="S1" s="247"/>
    </row>
    <row r="2" spans="1:21" ht="60.75" customHeight="1">
      <c r="E2" s="180"/>
      <c r="F2" s="180"/>
      <c r="G2" s="180"/>
      <c r="H2" s="180"/>
      <c r="N2" s="249" t="s">
        <v>183</v>
      </c>
      <c r="O2" s="249"/>
      <c r="P2" s="249"/>
      <c r="Q2" s="249"/>
      <c r="R2" s="249"/>
      <c r="S2" s="249"/>
    </row>
    <row r="3" spans="1:21" ht="24.75" customHeight="1">
      <c r="A3" s="70"/>
      <c r="B3" s="250" t="s">
        <v>170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70"/>
      <c r="R3" s="70"/>
      <c r="S3" s="70"/>
    </row>
    <row r="4" spans="1:21" ht="15.75" customHeight="1">
      <c r="A4" s="227" t="s">
        <v>118</v>
      </c>
      <c r="B4" s="227" t="s">
        <v>6</v>
      </c>
      <c r="C4" s="245" t="s">
        <v>133</v>
      </c>
      <c r="D4" s="243" t="s">
        <v>132</v>
      </c>
      <c r="E4" s="243" t="s">
        <v>131</v>
      </c>
      <c r="F4" s="243" t="s">
        <v>66</v>
      </c>
      <c r="G4" s="243" t="s">
        <v>67</v>
      </c>
      <c r="H4" s="243" t="s">
        <v>68</v>
      </c>
      <c r="I4" s="246" t="s">
        <v>7</v>
      </c>
      <c r="J4" s="246" t="s">
        <v>130</v>
      </c>
      <c r="K4" s="248" t="s">
        <v>70</v>
      </c>
      <c r="L4" s="251" t="s">
        <v>8</v>
      </c>
      <c r="M4" s="251"/>
      <c r="N4" s="251"/>
      <c r="O4" s="251"/>
      <c r="P4" s="251"/>
      <c r="Q4" s="251"/>
      <c r="R4" s="251"/>
      <c r="S4" s="245" t="s">
        <v>73</v>
      </c>
    </row>
    <row r="5" spans="1:21" ht="18.75" customHeight="1">
      <c r="A5" s="227"/>
      <c r="B5" s="227"/>
      <c r="C5" s="245"/>
      <c r="D5" s="243"/>
      <c r="E5" s="243"/>
      <c r="F5" s="243"/>
      <c r="G5" s="243"/>
      <c r="H5" s="243"/>
      <c r="I5" s="246"/>
      <c r="J5" s="246"/>
      <c r="K5" s="248"/>
      <c r="L5" s="244" t="s">
        <v>78</v>
      </c>
      <c r="M5" s="251" t="s">
        <v>88</v>
      </c>
      <c r="N5" s="251"/>
      <c r="O5" s="251"/>
      <c r="P5" s="251"/>
      <c r="Q5" s="251"/>
      <c r="R5" s="251"/>
      <c r="S5" s="245"/>
    </row>
    <row r="6" spans="1:21" ht="96.75" customHeight="1">
      <c r="A6" s="227"/>
      <c r="B6" s="227"/>
      <c r="C6" s="245"/>
      <c r="D6" s="243"/>
      <c r="E6" s="243"/>
      <c r="F6" s="243"/>
      <c r="G6" s="243"/>
      <c r="H6" s="243"/>
      <c r="I6" s="246"/>
      <c r="J6" s="246"/>
      <c r="K6" s="248"/>
      <c r="L6" s="244"/>
      <c r="M6" s="244" t="s">
        <v>129</v>
      </c>
      <c r="N6" s="244" t="s">
        <v>86</v>
      </c>
      <c r="O6" s="244" t="s">
        <v>87</v>
      </c>
      <c r="P6" s="244" t="s">
        <v>89</v>
      </c>
      <c r="Q6" s="244"/>
      <c r="R6" s="244" t="s">
        <v>128</v>
      </c>
      <c r="S6" s="245"/>
    </row>
    <row r="7" spans="1:21" ht="101.25" customHeight="1">
      <c r="A7" s="227"/>
      <c r="B7" s="227"/>
      <c r="C7" s="245"/>
      <c r="D7" s="243"/>
      <c r="E7" s="243"/>
      <c r="F7" s="243"/>
      <c r="G7" s="243"/>
      <c r="H7" s="243"/>
      <c r="I7" s="246"/>
      <c r="J7" s="246"/>
      <c r="K7" s="248"/>
      <c r="L7" s="244"/>
      <c r="M7" s="244"/>
      <c r="N7" s="244"/>
      <c r="O7" s="244"/>
      <c r="P7" s="69" t="s">
        <v>127</v>
      </c>
      <c r="Q7" s="69" t="s">
        <v>126</v>
      </c>
      <c r="R7" s="244"/>
      <c r="S7" s="245"/>
    </row>
    <row r="8" spans="1:21" ht="15" customHeight="1">
      <c r="A8" s="227"/>
      <c r="B8" s="227"/>
      <c r="C8" s="245"/>
      <c r="D8" s="243"/>
      <c r="E8" s="243"/>
      <c r="F8" s="243"/>
      <c r="G8" s="243"/>
      <c r="H8" s="243"/>
      <c r="I8" s="22" t="s">
        <v>9</v>
      </c>
      <c r="J8" s="22" t="s">
        <v>9</v>
      </c>
      <c r="K8" s="68" t="s">
        <v>10</v>
      </c>
      <c r="L8" s="62" t="s">
        <v>11</v>
      </c>
      <c r="M8" s="62" t="s">
        <v>11</v>
      </c>
      <c r="N8" s="62" t="s">
        <v>11</v>
      </c>
      <c r="O8" s="62" t="s">
        <v>11</v>
      </c>
      <c r="P8" s="62" t="s">
        <v>11</v>
      </c>
      <c r="Q8" s="62" t="s">
        <v>11</v>
      </c>
      <c r="R8" s="62" t="s">
        <v>11</v>
      </c>
      <c r="S8" s="245"/>
    </row>
    <row r="9" spans="1:21" ht="12" customHeight="1">
      <c r="A9" s="68">
        <v>1</v>
      </c>
      <c r="B9" s="68">
        <v>2</v>
      </c>
      <c r="C9" s="86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8">
        <v>15</v>
      </c>
      <c r="P9" s="68">
        <v>16</v>
      </c>
      <c r="Q9" s="68">
        <v>17</v>
      </c>
      <c r="R9" s="68">
        <v>18</v>
      </c>
      <c r="S9" s="68">
        <v>19</v>
      </c>
    </row>
    <row r="10" spans="1:21" ht="28.5" customHeight="1">
      <c r="A10" s="240" t="s">
        <v>171</v>
      </c>
      <c r="B10" s="240"/>
      <c r="C10" s="86"/>
      <c r="D10" s="68"/>
      <c r="E10" s="41" t="s">
        <v>76</v>
      </c>
      <c r="F10" s="41" t="s">
        <v>76</v>
      </c>
      <c r="G10" s="41" t="s">
        <v>76</v>
      </c>
      <c r="H10" s="41" t="s">
        <v>76</v>
      </c>
      <c r="I10" s="112">
        <f>I20+I30</f>
        <v>45049.1</v>
      </c>
      <c r="J10" s="185">
        <f t="shared" ref="J10:R10" si="0">J20+J30</f>
        <v>38303.699999999997</v>
      </c>
      <c r="K10" s="185">
        <f t="shared" si="0"/>
        <v>1819</v>
      </c>
      <c r="L10" s="185">
        <f t="shared" si="0"/>
        <v>49899559.759999998</v>
      </c>
      <c r="M10" s="185">
        <f t="shared" si="0"/>
        <v>0</v>
      </c>
      <c r="N10" s="185">
        <f t="shared" si="0"/>
        <v>0</v>
      </c>
      <c r="O10" s="185">
        <f t="shared" si="0"/>
        <v>0</v>
      </c>
      <c r="P10" s="185">
        <f t="shared" si="0"/>
        <v>49899559.759999998</v>
      </c>
      <c r="Q10" s="185">
        <f t="shared" si="0"/>
        <v>0</v>
      </c>
      <c r="R10" s="185">
        <f t="shared" si="0"/>
        <v>0</v>
      </c>
      <c r="S10" s="68"/>
    </row>
    <row r="11" spans="1:21" ht="10.5" customHeight="1">
      <c r="A11" s="241" t="s">
        <v>121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1:21" ht="9" customHeight="1">
      <c r="A12" s="241" t="s">
        <v>174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74"/>
      <c r="U12" s="74"/>
    </row>
    <row r="13" spans="1:21" ht="9" customHeight="1">
      <c r="A13" s="94">
        <v>1</v>
      </c>
      <c r="B13" s="75" t="s">
        <v>101</v>
      </c>
      <c r="C13" s="88" t="s">
        <v>149</v>
      </c>
      <c r="D13" s="51" t="s">
        <v>148</v>
      </c>
      <c r="E13" s="76" t="s">
        <v>94</v>
      </c>
      <c r="F13" s="77" t="s">
        <v>28</v>
      </c>
      <c r="G13" s="77">
        <v>5</v>
      </c>
      <c r="H13" s="78">
        <v>4</v>
      </c>
      <c r="I13" s="79">
        <v>3443.4</v>
      </c>
      <c r="J13" s="79">
        <v>2530.3000000000002</v>
      </c>
      <c r="K13" s="143">
        <v>121</v>
      </c>
      <c r="L13" s="50">
        <f>'Приложение 2 КСП 2018-2019 гг'!G15</f>
        <v>4168248.77</v>
      </c>
      <c r="M13" s="95">
        <v>0</v>
      </c>
      <c r="N13" s="95">
        <v>0</v>
      </c>
      <c r="O13" s="95">
        <v>0</v>
      </c>
      <c r="P13" s="95">
        <f t="shared" ref="P13:P19" si="1">L13</f>
        <v>4168248.77</v>
      </c>
      <c r="Q13" s="95">
        <v>0</v>
      </c>
      <c r="R13" s="95">
        <v>0</v>
      </c>
      <c r="S13" s="95" t="s">
        <v>92</v>
      </c>
      <c r="T13" s="33"/>
      <c r="U13" s="34"/>
    </row>
    <row r="14" spans="1:21" ht="9" customHeight="1">
      <c r="A14" s="94">
        <v>2</v>
      </c>
      <c r="B14" s="75" t="s">
        <v>102</v>
      </c>
      <c r="C14" s="88" t="s">
        <v>149</v>
      </c>
      <c r="D14" s="51" t="s">
        <v>148</v>
      </c>
      <c r="E14" s="76" t="s">
        <v>104</v>
      </c>
      <c r="F14" s="77" t="s">
        <v>28</v>
      </c>
      <c r="G14" s="77">
        <v>4</v>
      </c>
      <c r="H14" s="78">
        <v>2</v>
      </c>
      <c r="I14" s="79">
        <v>1841.5</v>
      </c>
      <c r="J14" s="79">
        <v>1510.5</v>
      </c>
      <c r="K14" s="143">
        <v>70</v>
      </c>
      <c r="L14" s="50">
        <f>'Приложение 2 КСП 2018-2019 гг'!G16</f>
        <v>2075139.66</v>
      </c>
      <c r="M14" s="95">
        <v>0</v>
      </c>
      <c r="N14" s="95">
        <v>0</v>
      </c>
      <c r="O14" s="95">
        <v>0</v>
      </c>
      <c r="P14" s="95">
        <f t="shared" si="1"/>
        <v>2075139.66</v>
      </c>
      <c r="Q14" s="95">
        <v>0</v>
      </c>
      <c r="R14" s="95">
        <v>0</v>
      </c>
      <c r="S14" s="95" t="s">
        <v>92</v>
      </c>
      <c r="T14" s="33"/>
      <c r="U14" s="34"/>
    </row>
    <row r="15" spans="1:21" ht="9" customHeight="1">
      <c r="A15" s="152">
        <v>3</v>
      </c>
      <c r="B15" s="75" t="s">
        <v>103</v>
      </c>
      <c r="C15" s="88" t="s">
        <v>149</v>
      </c>
      <c r="D15" s="51" t="s">
        <v>148</v>
      </c>
      <c r="E15" s="76" t="s">
        <v>95</v>
      </c>
      <c r="F15" s="77" t="s">
        <v>28</v>
      </c>
      <c r="G15" s="77">
        <v>4</v>
      </c>
      <c r="H15" s="78">
        <v>3</v>
      </c>
      <c r="I15" s="79">
        <v>2582.9</v>
      </c>
      <c r="J15" s="79">
        <v>1684.6</v>
      </c>
      <c r="K15" s="143">
        <v>70</v>
      </c>
      <c r="L15" s="50">
        <f>'Приложение 2 КСП 2018-2019 гг'!G17</f>
        <v>3498935.57</v>
      </c>
      <c r="M15" s="95">
        <v>0</v>
      </c>
      <c r="N15" s="95">
        <v>0</v>
      </c>
      <c r="O15" s="95">
        <v>0</v>
      </c>
      <c r="P15" s="95">
        <f t="shared" si="1"/>
        <v>3498935.57</v>
      </c>
      <c r="Q15" s="95">
        <v>0</v>
      </c>
      <c r="R15" s="95">
        <v>0</v>
      </c>
      <c r="S15" s="95" t="s">
        <v>92</v>
      </c>
      <c r="T15" s="33"/>
      <c r="U15" s="34"/>
    </row>
    <row r="16" spans="1:21" ht="9" customHeight="1">
      <c r="A16" s="152">
        <v>4</v>
      </c>
      <c r="B16" s="75" t="s">
        <v>123</v>
      </c>
      <c r="C16" s="88" t="s">
        <v>149</v>
      </c>
      <c r="D16" s="51" t="s">
        <v>148</v>
      </c>
      <c r="E16" s="76" t="s">
        <v>96</v>
      </c>
      <c r="F16" s="77" t="s">
        <v>28</v>
      </c>
      <c r="G16" s="77">
        <v>5</v>
      </c>
      <c r="H16" s="78">
        <v>4</v>
      </c>
      <c r="I16" s="79">
        <v>3813.8</v>
      </c>
      <c r="J16" s="79">
        <v>3523.8</v>
      </c>
      <c r="K16" s="143">
        <v>131</v>
      </c>
      <c r="L16" s="50">
        <f>'Приложение 2 КСП 2018-2019 гг'!G18</f>
        <v>3922059.16</v>
      </c>
      <c r="M16" s="95">
        <v>0</v>
      </c>
      <c r="N16" s="95">
        <v>0</v>
      </c>
      <c r="O16" s="95">
        <v>0</v>
      </c>
      <c r="P16" s="95">
        <f t="shared" si="1"/>
        <v>3922059.16</v>
      </c>
      <c r="Q16" s="95">
        <v>0</v>
      </c>
      <c r="R16" s="95">
        <v>0</v>
      </c>
      <c r="S16" s="95" t="s">
        <v>92</v>
      </c>
      <c r="T16" s="33"/>
      <c r="U16" s="34"/>
    </row>
    <row r="17" spans="1:22" ht="9" customHeight="1">
      <c r="A17" s="152">
        <v>5</v>
      </c>
      <c r="B17" s="75" t="s">
        <v>124</v>
      </c>
      <c r="C17" s="88" t="s">
        <v>149</v>
      </c>
      <c r="D17" s="51" t="s">
        <v>148</v>
      </c>
      <c r="E17" s="76" t="s">
        <v>58</v>
      </c>
      <c r="F17" s="77" t="s">
        <v>29</v>
      </c>
      <c r="G17" s="77">
        <v>5</v>
      </c>
      <c r="H17" s="78">
        <v>8</v>
      </c>
      <c r="I17" s="79">
        <v>6928</v>
      </c>
      <c r="J17" s="79">
        <v>5924.7</v>
      </c>
      <c r="K17" s="143">
        <v>282</v>
      </c>
      <c r="L17" s="50">
        <f>'Приложение 2 КСП 2018-2019 гг'!G19</f>
        <v>7945971.6299999999</v>
      </c>
      <c r="M17" s="95">
        <v>0</v>
      </c>
      <c r="N17" s="95">
        <v>0</v>
      </c>
      <c r="O17" s="95">
        <v>0</v>
      </c>
      <c r="P17" s="95">
        <f t="shared" si="1"/>
        <v>7945971.6299999999</v>
      </c>
      <c r="Q17" s="95">
        <v>0</v>
      </c>
      <c r="R17" s="95">
        <v>0</v>
      </c>
      <c r="S17" s="95" t="s">
        <v>92</v>
      </c>
      <c r="T17" s="33"/>
      <c r="U17" s="34"/>
    </row>
    <row r="18" spans="1:22" ht="9" customHeight="1">
      <c r="A18" s="152">
        <v>6</v>
      </c>
      <c r="B18" s="75" t="s">
        <v>57</v>
      </c>
      <c r="C18" s="88" t="s">
        <v>150</v>
      </c>
      <c r="D18" s="102" t="s">
        <v>148</v>
      </c>
      <c r="E18" s="76">
        <v>1917</v>
      </c>
      <c r="F18" s="77" t="s">
        <v>28</v>
      </c>
      <c r="G18" s="77">
        <v>3</v>
      </c>
      <c r="H18" s="78">
        <v>1</v>
      </c>
      <c r="I18" s="79">
        <v>703.1</v>
      </c>
      <c r="J18" s="79">
        <v>634.79999999999995</v>
      </c>
      <c r="K18" s="143">
        <v>19</v>
      </c>
      <c r="L18" s="50">
        <f>'Приложение 2 КСП 2018-2019 гг'!G20</f>
        <v>1106278.29</v>
      </c>
      <c r="M18" s="96">
        <v>0</v>
      </c>
      <c r="N18" s="95">
        <v>0</v>
      </c>
      <c r="O18" s="95">
        <v>0</v>
      </c>
      <c r="P18" s="95">
        <f t="shared" si="1"/>
        <v>1106278.29</v>
      </c>
      <c r="Q18" s="95">
        <v>0</v>
      </c>
      <c r="R18" s="95">
        <v>0</v>
      </c>
      <c r="S18" s="95" t="s">
        <v>92</v>
      </c>
      <c r="T18" s="33"/>
      <c r="U18" s="34"/>
    </row>
    <row r="19" spans="1:22" ht="9" customHeight="1">
      <c r="A19" s="152">
        <v>7</v>
      </c>
      <c r="B19" s="75" t="s">
        <v>117</v>
      </c>
      <c r="C19" s="88" t="s">
        <v>149</v>
      </c>
      <c r="D19" s="102" t="s">
        <v>148</v>
      </c>
      <c r="E19" s="76">
        <v>1966</v>
      </c>
      <c r="F19" s="77" t="s">
        <v>29</v>
      </c>
      <c r="G19" s="77">
        <v>4</v>
      </c>
      <c r="H19" s="78">
        <v>4</v>
      </c>
      <c r="I19" s="79">
        <v>3064</v>
      </c>
      <c r="J19" s="79">
        <v>2829.6</v>
      </c>
      <c r="K19" s="143">
        <v>132</v>
      </c>
      <c r="L19" s="50">
        <f>'Приложение 2 КСП 2018-2019 гг'!G21</f>
        <v>857510.28</v>
      </c>
      <c r="M19" s="96">
        <v>0</v>
      </c>
      <c r="N19" s="95">
        <v>0</v>
      </c>
      <c r="O19" s="95">
        <v>0</v>
      </c>
      <c r="P19" s="95">
        <f t="shared" si="1"/>
        <v>857510.28</v>
      </c>
      <c r="Q19" s="95">
        <v>0</v>
      </c>
      <c r="R19" s="95">
        <v>0</v>
      </c>
      <c r="S19" s="95" t="s">
        <v>92</v>
      </c>
      <c r="T19" s="33"/>
      <c r="U19" s="34"/>
    </row>
    <row r="20" spans="1:22" ht="24.75" customHeight="1">
      <c r="A20" s="242" t="s">
        <v>175</v>
      </c>
      <c r="B20" s="242"/>
      <c r="C20" s="38"/>
      <c r="D20" s="93"/>
      <c r="E20" s="41" t="s">
        <v>76</v>
      </c>
      <c r="F20" s="41" t="s">
        <v>76</v>
      </c>
      <c r="G20" s="41" t="s">
        <v>76</v>
      </c>
      <c r="H20" s="41" t="s">
        <v>76</v>
      </c>
      <c r="I20" s="92">
        <f>SUM(I13:I19)</f>
        <v>22376.699999999997</v>
      </c>
      <c r="J20" s="92">
        <f t="shared" ref="J20:R20" si="2">SUM(J13:J19)</f>
        <v>18638.3</v>
      </c>
      <c r="K20" s="39">
        <f t="shared" si="2"/>
        <v>825</v>
      </c>
      <c r="L20" s="92">
        <f t="shared" si="2"/>
        <v>23574143.359999999</v>
      </c>
      <c r="M20" s="92">
        <f t="shared" si="2"/>
        <v>0</v>
      </c>
      <c r="N20" s="92">
        <f t="shared" si="2"/>
        <v>0</v>
      </c>
      <c r="O20" s="92">
        <f t="shared" si="2"/>
        <v>0</v>
      </c>
      <c r="P20" s="92">
        <f t="shared" si="2"/>
        <v>23574143.359999999</v>
      </c>
      <c r="Q20" s="92">
        <f t="shared" si="2"/>
        <v>0</v>
      </c>
      <c r="R20" s="92">
        <f t="shared" si="2"/>
        <v>0</v>
      </c>
      <c r="S20" s="95"/>
      <c r="T20" s="33"/>
      <c r="U20" s="34"/>
    </row>
    <row r="21" spans="1:22" ht="17.25" customHeight="1">
      <c r="A21" s="202" t="s">
        <v>116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4"/>
      <c r="T21" s="35"/>
      <c r="U21" s="35"/>
      <c r="V21" s="73"/>
    </row>
    <row r="22" spans="1:22" ht="9" customHeight="1">
      <c r="A22" s="202" t="s">
        <v>174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4"/>
      <c r="T22" s="74"/>
      <c r="U22" s="74"/>
    </row>
    <row r="23" spans="1:22" ht="9" customHeight="1">
      <c r="A23" s="60">
        <v>1</v>
      </c>
      <c r="B23" s="80" t="s">
        <v>105</v>
      </c>
      <c r="C23" s="87" t="s">
        <v>149</v>
      </c>
      <c r="D23" s="51" t="s">
        <v>148</v>
      </c>
      <c r="E23" s="81">
        <v>1965</v>
      </c>
      <c r="F23" s="82" t="s">
        <v>28</v>
      </c>
      <c r="G23" s="83">
        <v>3</v>
      </c>
      <c r="H23" s="83">
        <v>2</v>
      </c>
      <c r="I23" s="84">
        <v>1051.7</v>
      </c>
      <c r="J23" s="84">
        <v>977.9</v>
      </c>
      <c r="K23" s="82">
        <v>39</v>
      </c>
      <c r="L23" s="50">
        <f>'Приложение 2 КСП 2018-2019 гг'!G25</f>
        <v>1911940.8</v>
      </c>
      <c r="M23" s="110">
        <v>0</v>
      </c>
      <c r="N23" s="110">
        <v>0</v>
      </c>
      <c r="O23" s="110">
        <v>0</v>
      </c>
      <c r="P23" s="110">
        <f t="shared" ref="P23" si="3">L23</f>
        <v>1911940.8</v>
      </c>
      <c r="Q23" s="110">
        <v>0</v>
      </c>
      <c r="R23" s="113">
        <v>0</v>
      </c>
      <c r="S23" s="38" t="s">
        <v>93</v>
      </c>
      <c r="T23" s="33"/>
      <c r="U23" s="34"/>
    </row>
    <row r="24" spans="1:22" ht="9" customHeight="1">
      <c r="A24" s="60">
        <v>2</v>
      </c>
      <c r="B24" s="80" t="s">
        <v>106</v>
      </c>
      <c r="C24" s="85" t="s">
        <v>149</v>
      </c>
      <c r="D24" s="51" t="s">
        <v>148</v>
      </c>
      <c r="E24" s="81" t="s">
        <v>99</v>
      </c>
      <c r="F24" s="82" t="s">
        <v>28</v>
      </c>
      <c r="G24" s="83">
        <v>5</v>
      </c>
      <c r="H24" s="83">
        <v>4</v>
      </c>
      <c r="I24" s="84">
        <v>3101.9</v>
      </c>
      <c r="J24" s="84">
        <v>2743.8</v>
      </c>
      <c r="K24" s="83">
        <v>151</v>
      </c>
      <c r="L24" s="50">
        <f>'Приложение 2 КСП 2018-2019 гг'!G26</f>
        <v>3638727.6</v>
      </c>
      <c r="M24" s="110">
        <v>0</v>
      </c>
      <c r="N24" s="110">
        <v>0</v>
      </c>
      <c r="O24" s="110">
        <v>0</v>
      </c>
      <c r="P24" s="110">
        <f t="shared" ref="P24:P29" si="4">L24</f>
        <v>3638727.6</v>
      </c>
      <c r="Q24" s="110">
        <v>0</v>
      </c>
      <c r="R24" s="113">
        <v>0</v>
      </c>
      <c r="S24" s="38" t="s">
        <v>93</v>
      </c>
      <c r="T24" s="33"/>
      <c r="U24" s="34"/>
    </row>
    <row r="25" spans="1:22" ht="9" customHeight="1">
      <c r="A25" s="152">
        <v>3</v>
      </c>
      <c r="B25" s="80" t="s">
        <v>107</v>
      </c>
      <c r="C25" s="85" t="s">
        <v>149</v>
      </c>
      <c r="D25" s="51" t="s">
        <v>148</v>
      </c>
      <c r="E25" s="81" t="s">
        <v>97</v>
      </c>
      <c r="F25" s="82" t="s">
        <v>28</v>
      </c>
      <c r="G25" s="83">
        <v>5</v>
      </c>
      <c r="H25" s="83">
        <v>9</v>
      </c>
      <c r="I25" s="84">
        <v>6617.5</v>
      </c>
      <c r="J25" s="84">
        <v>5959.5</v>
      </c>
      <c r="K25" s="83">
        <v>271</v>
      </c>
      <c r="L25" s="50">
        <f>'Приложение 2 КСП 2018-2019 гг'!G27</f>
        <v>6041208</v>
      </c>
      <c r="M25" s="110">
        <v>0</v>
      </c>
      <c r="N25" s="110">
        <v>0</v>
      </c>
      <c r="O25" s="110">
        <v>0</v>
      </c>
      <c r="P25" s="110">
        <f t="shared" si="4"/>
        <v>6041208</v>
      </c>
      <c r="Q25" s="110">
        <v>0</v>
      </c>
      <c r="R25" s="113">
        <v>0</v>
      </c>
      <c r="S25" s="38" t="s">
        <v>93</v>
      </c>
      <c r="T25" s="33"/>
      <c r="U25" s="34"/>
    </row>
    <row r="26" spans="1:22" ht="9" customHeight="1">
      <c r="A26" s="152">
        <v>4</v>
      </c>
      <c r="B26" s="80" t="s">
        <v>108</v>
      </c>
      <c r="C26" s="87" t="s">
        <v>149</v>
      </c>
      <c r="D26" s="51" t="s">
        <v>148</v>
      </c>
      <c r="E26" s="81" t="s">
        <v>58</v>
      </c>
      <c r="F26" s="82" t="s">
        <v>28</v>
      </c>
      <c r="G26" s="83">
        <v>5</v>
      </c>
      <c r="H26" s="83">
        <v>8</v>
      </c>
      <c r="I26" s="84">
        <v>5815.1</v>
      </c>
      <c r="J26" s="84">
        <v>5145.8</v>
      </c>
      <c r="K26" s="83">
        <v>226</v>
      </c>
      <c r="L26" s="50">
        <f>'Приложение 2 КСП 2018-2019 гг'!G28</f>
        <v>4940988</v>
      </c>
      <c r="M26" s="110">
        <v>0</v>
      </c>
      <c r="N26" s="110">
        <v>0</v>
      </c>
      <c r="O26" s="110">
        <v>0</v>
      </c>
      <c r="P26" s="110">
        <f t="shared" si="4"/>
        <v>4940988</v>
      </c>
      <c r="Q26" s="110">
        <v>0</v>
      </c>
      <c r="R26" s="113">
        <v>0</v>
      </c>
      <c r="S26" s="38" t="s">
        <v>93</v>
      </c>
      <c r="T26" s="33"/>
      <c r="U26" s="34"/>
    </row>
    <row r="27" spans="1:22" ht="9" customHeight="1">
      <c r="A27" s="152">
        <v>5</v>
      </c>
      <c r="B27" s="80" t="s">
        <v>109</v>
      </c>
      <c r="C27" s="87" t="s">
        <v>149</v>
      </c>
      <c r="D27" s="51" t="s">
        <v>148</v>
      </c>
      <c r="E27" s="81" t="s">
        <v>45</v>
      </c>
      <c r="F27" s="82" t="s">
        <v>28</v>
      </c>
      <c r="G27" s="83">
        <v>3</v>
      </c>
      <c r="H27" s="83">
        <v>3</v>
      </c>
      <c r="I27" s="84">
        <v>1675.8</v>
      </c>
      <c r="J27" s="84">
        <v>1529.4</v>
      </c>
      <c r="K27" s="83">
        <v>81</v>
      </c>
      <c r="L27" s="50">
        <f>'Приложение 2 КСП 2018-2019 гг'!G29</f>
        <v>3069066</v>
      </c>
      <c r="M27" s="110">
        <v>0</v>
      </c>
      <c r="N27" s="110">
        <v>0</v>
      </c>
      <c r="O27" s="110">
        <v>0</v>
      </c>
      <c r="P27" s="110">
        <f t="shared" si="4"/>
        <v>3069066</v>
      </c>
      <c r="Q27" s="110">
        <v>0</v>
      </c>
      <c r="R27" s="113">
        <v>0</v>
      </c>
      <c r="S27" s="38" t="s">
        <v>93</v>
      </c>
      <c r="T27" s="33"/>
      <c r="U27" s="34"/>
    </row>
    <row r="28" spans="1:22" ht="9" customHeight="1">
      <c r="A28" s="152">
        <v>6</v>
      </c>
      <c r="B28" s="80" t="s">
        <v>110</v>
      </c>
      <c r="C28" s="87" t="s">
        <v>149</v>
      </c>
      <c r="D28" s="51" t="s">
        <v>148</v>
      </c>
      <c r="E28" s="81" t="s">
        <v>100</v>
      </c>
      <c r="F28" s="82" t="s">
        <v>28</v>
      </c>
      <c r="G28" s="83">
        <v>3</v>
      </c>
      <c r="H28" s="83">
        <v>3</v>
      </c>
      <c r="I28" s="84">
        <v>1646</v>
      </c>
      <c r="J28" s="84">
        <v>1518.2</v>
      </c>
      <c r="K28" s="83">
        <v>67</v>
      </c>
      <c r="L28" s="50">
        <f>'Приложение 2 КСП 2018-2019 гг'!G30</f>
        <v>3069066</v>
      </c>
      <c r="M28" s="110">
        <v>0</v>
      </c>
      <c r="N28" s="110">
        <v>0</v>
      </c>
      <c r="O28" s="110">
        <v>0</v>
      </c>
      <c r="P28" s="110">
        <f t="shared" si="4"/>
        <v>3069066</v>
      </c>
      <c r="Q28" s="110">
        <v>0</v>
      </c>
      <c r="R28" s="113">
        <v>0</v>
      </c>
      <c r="S28" s="38" t="s">
        <v>93</v>
      </c>
      <c r="T28" s="33"/>
      <c r="U28" s="34"/>
    </row>
    <row r="29" spans="1:22" ht="9" customHeight="1">
      <c r="A29" s="152">
        <v>7</v>
      </c>
      <c r="B29" s="80" t="s">
        <v>111</v>
      </c>
      <c r="C29" s="89" t="s">
        <v>149</v>
      </c>
      <c r="D29" s="51" t="s">
        <v>148</v>
      </c>
      <c r="E29" s="81" t="s">
        <v>98</v>
      </c>
      <c r="F29" s="82" t="s">
        <v>28</v>
      </c>
      <c r="G29" s="83">
        <v>4</v>
      </c>
      <c r="H29" s="83">
        <v>1</v>
      </c>
      <c r="I29" s="84">
        <v>2764.4</v>
      </c>
      <c r="J29" s="84">
        <v>1790.8</v>
      </c>
      <c r="K29" s="83">
        <v>159</v>
      </c>
      <c r="L29" s="50">
        <f>'Приложение 2 КСП 2018-2019 гг'!G31</f>
        <v>3654420</v>
      </c>
      <c r="M29" s="110">
        <v>0</v>
      </c>
      <c r="N29" s="110">
        <v>0</v>
      </c>
      <c r="O29" s="110">
        <v>0</v>
      </c>
      <c r="P29" s="110">
        <f t="shared" si="4"/>
        <v>3654420</v>
      </c>
      <c r="Q29" s="110">
        <v>0</v>
      </c>
      <c r="R29" s="113">
        <v>0</v>
      </c>
      <c r="S29" s="38" t="s">
        <v>93</v>
      </c>
      <c r="T29" s="33"/>
      <c r="U29" s="34"/>
    </row>
    <row r="30" spans="1:22" ht="24.75" customHeight="1">
      <c r="A30" s="238" t="s">
        <v>175</v>
      </c>
      <c r="B30" s="239"/>
      <c r="C30" s="38"/>
      <c r="D30" s="58"/>
      <c r="E30" s="41" t="s">
        <v>76</v>
      </c>
      <c r="F30" s="41" t="s">
        <v>76</v>
      </c>
      <c r="G30" s="41" t="s">
        <v>76</v>
      </c>
      <c r="H30" s="41" t="s">
        <v>76</v>
      </c>
      <c r="I30" s="92">
        <f>SUM(I23:I29)</f>
        <v>22672.400000000001</v>
      </c>
      <c r="J30" s="92">
        <f t="shared" ref="J30:R30" si="5">SUM(J23:J29)</f>
        <v>19665.399999999998</v>
      </c>
      <c r="K30" s="39">
        <f t="shared" si="5"/>
        <v>994</v>
      </c>
      <c r="L30" s="92">
        <f t="shared" si="5"/>
        <v>26325416.399999999</v>
      </c>
      <c r="M30" s="92">
        <f t="shared" si="5"/>
        <v>0</v>
      </c>
      <c r="N30" s="92">
        <f t="shared" si="5"/>
        <v>0</v>
      </c>
      <c r="O30" s="92">
        <f t="shared" si="5"/>
        <v>0</v>
      </c>
      <c r="P30" s="92">
        <f t="shared" si="5"/>
        <v>26325416.399999999</v>
      </c>
      <c r="Q30" s="92">
        <f t="shared" si="5"/>
        <v>0</v>
      </c>
      <c r="R30" s="92">
        <f t="shared" si="5"/>
        <v>0</v>
      </c>
      <c r="S30" s="59"/>
      <c r="T30" s="33"/>
      <c r="U30" s="34"/>
    </row>
  </sheetData>
  <sheetProtection selectLockedCells="1" selectUnlockedCells="1"/>
  <autoFilter ref="A9:V30"/>
  <mergeCells count="30">
    <mergeCell ref="N1:S1"/>
    <mergeCell ref="K4:K7"/>
    <mergeCell ref="L5:L7"/>
    <mergeCell ref="A4:A8"/>
    <mergeCell ref="B4:B8"/>
    <mergeCell ref="D4:D8"/>
    <mergeCell ref="F4:F8"/>
    <mergeCell ref="G4:G8"/>
    <mergeCell ref="S4:S8"/>
    <mergeCell ref="N2:S2"/>
    <mergeCell ref="B3:P3"/>
    <mergeCell ref="M6:M7"/>
    <mergeCell ref="N6:N7"/>
    <mergeCell ref="O6:O7"/>
    <mergeCell ref="L4:R4"/>
    <mergeCell ref="M5:R5"/>
    <mergeCell ref="E4:E8"/>
    <mergeCell ref="R6:R7"/>
    <mergeCell ref="C4:C8"/>
    <mergeCell ref="H4:H8"/>
    <mergeCell ref="P6:Q6"/>
    <mergeCell ref="I4:I7"/>
    <mergeCell ref="J4:J7"/>
    <mergeCell ref="A21:S21"/>
    <mergeCell ref="A22:S22"/>
    <mergeCell ref="A30:B30"/>
    <mergeCell ref="A10:B10"/>
    <mergeCell ref="A11:S11"/>
    <mergeCell ref="A12:S12"/>
    <mergeCell ref="A20:B20"/>
  </mergeCells>
  <pageMargins left="0.74803149606299213" right="0.19685039370078741" top="0.31496062992125984" bottom="0.43307086614173229" header="1.1023622047244095" footer="0.19685039370078741"/>
  <pageSetup paperSize="9" scale="83" firstPageNumber="9" fitToHeight="0" orientation="landscape" useFirstPageNumber="1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view="pageBreakPreview" topLeftCell="K1" zoomScale="115" zoomScaleNormal="115" zoomScaleSheetLayoutView="115" workbookViewId="0">
      <pane ySplit="11" topLeftCell="A12" activePane="bottomLeft" state="frozen"/>
      <selection pane="bottomLeft" activeCell="AC1" sqref="AC1:AL1"/>
    </sheetView>
  </sheetViews>
  <sheetFormatPr defaultRowHeight="12.75"/>
  <cols>
    <col min="1" max="1" width="4.1640625" style="9" customWidth="1"/>
    <col min="2" max="2" width="35.83203125" style="9" customWidth="1"/>
    <col min="3" max="3" width="10.5" style="57" hidden="1" customWidth="1"/>
    <col min="4" max="4" width="9.5" style="57" hidden="1" customWidth="1"/>
    <col min="5" max="5" width="7.1640625" style="101" hidden="1" customWidth="1"/>
    <col min="6" max="6" width="9.6640625" style="101" hidden="1" customWidth="1"/>
    <col min="7" max="7" width="11.33203125" style="7" customWidth="1"/>
    <col min="8" max="8" width="9.83203125" style="7" customWidth="1"/>
    <col min="9" max="9" width="10.33203125" style="7" customWidth="1"/>
    <col min="10" max="10" width="7.6640625" style="101" hidden="1" customWidth="1"/>
    <col min="11" max="11" width="10.1640625" style="7" customWidth="1"/>
    <col min="12" max="12" width="8" style="101" hidden="1" customWidth="1"/>
    <col min="13" max="13" width="8.5" style="7" customWidth="1"/>
    <col min="14" max="14" width="6.5" style="101" hidden="1" customWidth="1"/>
    <col min="15" max="15" width="9" style="7" customWidth="1"/>
    <col min="16" max="16" width="7" style="101" hidden="1" customWidth="1"/>
    <col min="17" max="17" width="8.5" style="7" customWidth="1"/>
    <col min="18" max="18" width="6.33203125" style="101" hidden="1" customWidth="1"/>
    <col min="19" max="19" width="9.83203125" style="7" customWidth="1"/>
    <col min="20" max="20" width="3.83203125" style="108" customWidth="1"/>
    <col min="21" max="21" width="10" style="10" customWidth="1"/>
    <col min="22" max="22" width="8.1640625" style="144" customWidth="1"/>
    <col min="23" max="23" width="7.83203125" style="7" customWidth="1"/>
    <col min="24" max="24" width="11.33203125" style="7" customWidth="1"/>
    <col min="25" max="25" width="5.83203125" style="10" customWidth="1"/>
    <col min="26" max="26" width="7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3.5" style="10" customWidth="1"/>
    <col min="39" max="39" width="8.33203125" style="121" hidden="1" customWidth="1"/>
    <col min="40" max="40" width="8.6640625" style="121" hidden="1" customWidth="1"/>
    <col min="41" max="16384" width="9.33203125" style="9"/>
  </cols>
  <sheetData>
    <row r="1" spans="1:40" s="14" customFormat="1" ht="53.25" customHeight="1">
      <c r="B1" s="145"/>
      <c r="C1" s="125"/>
      <c r="D1" s="125"/>
      <c r="E1" s="97"/>
      <c r="F1" s="97"/>
      <c r="G1" s="65"/>
      <c r="H1" s="65"/>
      <c r="I1" s="65"/>
      <c r="J1" s="180"/>
      <c r="K1" s="65"/>
      <c r="L1" s="180"/>
      <c r="M1" s="180"/>
      <c r="N1" s="180"/>
      <c r="O1" s="180"/>
      <c r="P1" s="180"/>
      <c r="Q1" s="180"/>
      <c r="R1" s="180"/>
      <c r="S1" s="180"/>
      <c r="T1" s="66"/>
      <c r="U1" s="71"/>
      <c r="V1" s="71"/>
      <c r="W1" s="71"/>
      <c r="Y1" s="72"/>
      <c r="Z1" s="72"/>
      <c r="AA1" s="175"/>
      <c r="AB1" s="175"/>
      <c r="AC1" s="283" t="s">
        <v>188</v>
      </c>
      <c r="AD1" s="283"/>
      <c r="AE1" s="283"/>
      <c r="AF1" s="283"/>
      <c r="AG1" s="283"/>
      <c r="AH1" s="283"/>
      <c r="AI1" s="283"/>
      <c r="AJ1" s="283"/>
      <c r="AK1" s="283"/>
      <c r="AL1" s="283"/>
      <c r="AM1" s="120"/>
      <c r="AN1" s="120"/>
    </row>
    <row r="2" spans="1:40" s="14" customFormat="1" ht="57.75" customHeight="1">
      <c r="B2" s="145"/>
      <c r="C2" s="125"/>
      <c r="D2" s="125"/>
      <c r="E2" s="97"/>
      <c r="F2" s="97"/>
      <c r="G2" s="65"/>
      <c r="H2" s="65"/>
      <c r="I2" s="65"/>
      <c r="J2" s="180"/>
      <c r="K2" s="65"/>
      <c r="L2" s="180"/>
      <c r="M2" s="180"/>
      <c r="N2" s="180"/>
      <c r="O2" s="180"/>
      <c r="P2" s="180"/>
      <c r="Q2" s="180"/>
      <c r="R2" s="180"/>
      <c r="S2" s="180"/>
      <c r="T2" s="66"/>
      <c r="U2" s="71"/>
      <c r="V2" s="71"/>
      <c r="W2" s="71"/>
      <c r="Y2" s="72"/>
      <c r="Z2" s="72"/>
      <c r="AA2" s="175"/>
      <c r="AB2" s="175"/>
      <c r="AC2" s="284" t="s">
        <v>167</v>
      </c>
      <c r="AD2" s="284"/>
      <c r="AE2" s="284"/>
      <c r="AF2" s="284"/>
      <c r="AG2" s="284"/>
      <c r="AH2" s="284"/>
      <c r="AI2" s="284"/>
      <c r="AJ2" s="284"/>
      <c r="AK2" s="284"/>
      <c r="AL2" s="284"/>
      <c r="AM2" s="120"/>
      <c r="AN2" s="120"/>
    </row>
    <row r="3" spans="1:40" s="14" customFormat="1" ht="27" customHeight="1">
      <c r="B3" s="145"/>
      <c r="C3" s="125"/>
      <c r="D3" s="125"/>
      <c r="E3" s="97"/>
      <c r="F3" s="97"/>
      <c r="G3" s="252" t="s">
        <v>163</v>
      </c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175"/>
      <c r="AI3" s="178"/>
      <c r="AJ3" s="178"/>
      <c r="AK3" s="178"/>
      <c r="AL3" s="178"/>
      <c r="AM3" s="120"/>
      <c r="AN3" s="120"/>
    </row>
    <row r="4" spans="1:40" s="14" customFormat="1" ht="9.75" customHeight="1">
      <c r="A4" s="148"/>
      <c r="B4" s="148"/>
      <c r="C4" s="149"/>
      <c r="D4" s="149"/>
      <c r="E4" s="149"/>
      <c r="F4" s="149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06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9"/>
      <c r="AN4" s="149"/>
    </row>
    <row r="5" spans="1:40" ht="21" customHeight="1">
      <c r="A5" s="229" t="s">
        <v>118</v>
      </c>
      <c r="B5" s="229" t="s">
        <v>6</v>
      </c>
      <c r="C5" s="288" t="s">
        <v>130</v>
      </c>
      <c r="D5" s="288" t="s">
        <v>151</v>
      </c>
      <c r="E5" s="98"/>
      <c r="F5" s="98"/>
      <c r="G5" s="260" t="s">
        <v>30</v>
      </c>
      <c r="H5" s="227" t="s">
        <v>80</v>
      </c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31" t="s">
        <v>31</v>
      </c>
      <c r="AF5" s="232"/>
      <c r="AG5" s="232"/>
      <c r="AH5" s="232"/>
      <c r="AI5" s="232"/>
      <c r="AJ5" s="232"/>
      <c r="AK5" s="232"/>
      <c r="AL5" s="233"/>
      <c r="AM5" s="282" t="s">
        <v>134</v>
      </c>
      <c r="AN5" s="282" t="s">
        <v>135</v>
      </c>
    </row>
    <row r="6" spans="1:40" ht="21" customHeight="1">
      <c r="A6" s="259"/>
      <c r="B6" s="259"/>
      <c r="C6" s="289"/>
      <c r="D6" s="289"/>
      <c r="E6" s="99"/>
      <c r="F6" s="99"/>
      <c r="G6" s="261"/>
      <c r="H6" s="231" t="s">
        <v>136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3"/>
      <c r="T6" s="266" t="s">
        <v>33</v>
      </c>
      <c r="U6" s="267"/>
      <c r="V6" s="266" t="s">
        <v>34</v>
      </c>
      <c r="W6" s="273"/>
      <c r="X6" s="274"/>
      <c r="Y6" s="266" t="s">
        <v>35</v>
      </c>
      <c r="Z6" s="267"/>
      <c r="AA6" s="266" t="s">
        <v>36</v>
      </c>
      <c r="AB6" s="267"/>
      <c r="AC6" s="266" t="s">
        <v>37</v>
      </c>
      <c r="AD6" s="267"/>
      <c r="AE6" s="278" t="s">
        <v>0</v>
      </c>
      <c r="AF6" s="267"/>
      <c r="AG6" s="278" t="s">
        <v>137</v>
      </c>
      <c r="AH6" s="267"/>
      <c r="AI6" s="270" t="s">
        <v>138</v>
      </c>
      <c r="AJ6" s="270" t="s">
        <v>139</v>
      </c>
      <c r="AK6" s="270" t="s">
        <v>140</v>
      </c>
      <c r="AL6" s="270" t="s">
        <v>3</v>
      </c>
      <c r="AM6" s="282"/>
      <c r="AN6" s="282"/>
    </row>
    <row r="7" spans="1:40" ht="78" customHeight="1">
      <c r="A7" s="259"/>
      <c r="B7" s="259"/>
      <c r="C7" s="290"/>
      <c r="D7" s="290"/>
      <c r="E7" s="99"/>
      <c r="F7" s="99"/>
      <c r="G7" s="262"/>
      <c r="H7" s="90" t="s">
        <v>141</v>
      </c>
      <c r="I7" s="90" t="s">
        <v>157</v>
      </c>
      <c r="J7" s="280" t="s">
        <v>158</v>
      </c>
      <c r="K7" s="281"/>
      <c r="L7" s="280" t="s">
        <v>159</v>
      </c>
      <c r="M7" s="281"/>
      <c r="N7" s="280" t="s">
        <v>160</v>
      </c>
      <c r="O7" s="281"/>
      <c r="P7" s="280" t="s">
        <v>161</v>
      </c>
      <c r="Q7" s="281"/>
      <c r="R7" s="280" t="s">
        <v>162</v>
      </c>
      <c r="S7" s="281"/>
      <c r="T7" s="268"/>
      <c r="U7" s="269"/>
      <c r="V7" s="275"/>
      <c r="W7" s="276"/>
      <c r="X7" s="277"/>
      <c r="Y7" s="268"/>
      <c r="Z7" s="269"/>
      <c r="AA7" s="268"/>
      <c r="AB7" s="269"/>
      <c r="AC7" s="268"/>
      <c r="AD7" s="269"/>
      <c r="AE7" s="268"/>
      <c r="AF7" s="269"/>
      <c r="AG7" s="268"/>
      <c r="AH7" s="269"/>
      <c r="AI7" s="279"/>
      <c r="AJ7" s="272"/>
      <c r="AK7" s="272"/>
      <c r="AL7" s="272"/>
      <c r="AM7" s="282"/>
      <c r="AN7" s="282"/>
    </row>
    <row r="8" spans="1:40" ht="9" customHeight="1">
      <c r="A8" s="259"/>
      <c r="B8" s="259"/>
      <c r="C8" s="263" t="s">
        <v>81</v>
      </c>
      <c r="D8" s="263" t="s">
        <v>81</v>
      </c>
      <c r="E8" s="99"/>
      <c r="F8" s="99"/>
      <c r="G8" s="260" t="s">
        <v>11</v>
      </c>
      <c r="H8" s="236" t="s">
        <v>11</v>
      </c>
      <c r="I8" s="236" t="s">
        <v>11</v>
      </c>
      <c r="J8" s="236" t="s">
        <v>142</v>
      </c>
      <c r="K8" s="236" t="s">
        <v>11</v>
      </c>
      <c r="L8" s="236" t="s">
        <v>142</v>
      </c>
      <c r="M8" s="236" t="s">
        <v>11</v>
      </c>
      <c r="N8" s="236" t="s">
        <v>142</v>
      </c>
      <c r="O8" s="236" t="s">
        <v>11</v>
      </c>
      <c r="P8" s="236" t="s">
        <v>142</v>
      </c>
      <c r="Q8" s="236" t="s">
        <v>11</v>
      </c>
      <c r="R8" s="236" t="s">
        <v>142</v>
      </c>
      <c r="S8" s="236" t="s">
        <v>11</v>
      </c>
      <c r="T8" s="256" t="s">
        <v>38</v>
      </c>
      <c r="U8" s="229" t="s">
        <v>11</v>
      </c>
      <c r="V8" s="270" t="s">
        <v>154</v>
      </c>
      <c r="W8" s="260" t="s">
        <v>81</v>
      </c>
      <c r="X8" s="260" t="s">
        <v>11</v>
      </c>
      <c r="Y8" s="229" t="s">
        <v>81</v>
      </c>
      <c r="Z8" s="229" t="s">
        <v>11</v>
      </c>
      <c r="AA8" s="229" t="s">
        <v>81</v>
      </c>
      <c r="AB8" s="229" t="s">
        <v>11</v>
      </c>
      <c r="AC8" s="229" t="s">
        <v>82</v>
      </c>
      <c r="AD8" s="229" t="s">
        <v>11</v>
      </c>
      <c r="AE8" s="229" t="s">
        <v>81</v>
      </c>
      <c r="AF8" s="229" t="s">
        <v>11</v>
      </c>
      <c r="AG8" s="229" t="s">
        <v>81</v>
      </c>
      <c r="AH8" s="229" t="s">
        <v>11</v>
      </c>
      <c r="AI8" s="229" t="s">
        <v>11</v>
      </c>
      <c r="AJ8" s="229" t="s">
        <v>11</v>
      </c>
      <c r="AK8" s="229" t="s">
        <v>11</v>
      </c>
      <c r="AL8" s="229" t="s">
        <v>11</v>
      </c>
      <c r="AM8" s="122" t="s">
        <v>143</v>
      </c>
      <c r="AN8" s="122" t="s">
        <v>144</v>
      </c>
    </row>
    <row r="9" spans="1:40" ht="9" customHeight="1">
      <c r="A9" s="259"/>
      <c r="B9" s="259"/>
      <c r="C9" s="264"/>
      <c r="D9" s="264"/>
      <c r="E9" s="99"/>
      <c r="F9" s="99"/>
      <c r="G9" s="261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7"/>
      <c r="U9" s="259"/>
      <c r="V9" s="271"/>
      <c r="W9" s="261"/>
      <c r="X9" s="261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123" t="s">
        <v>145</v>
      </c>
      <c r="AN9" s="123" t="s">
        <v>145</v>
      </c>
    </row>
    <row r="10" spans="1:40" ht="25.5" customHeight="1">
      <c r="A10" s="230"/>
      <c r="B10" s="230"/>
      <c r="C10" s="265"/>
      <c r="D10" s="265"/>
      <c r="E10" s="100"/>
      <c r="F10" s="100"/>
      <c r="G10" s="262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58"/>
      <c r="U10" s="230"/>
      <c r="V10" s="272"/>
      <c r="W10" s="262"/>
      <c r="X10" s="262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124" t="s">
        <v>146</v>
      </c>
      <c r="AN10" s="124" t="s">
        <v>146</v>
      </c>
    </row>
    <row r="11" spans="1:40" ht="12" customHeight="1">
      <c r="A11" s="63" t="s">
        <v>12</v>
      </c>
      <c r="B11" s="63" t="s">
        <v>13</v>
      </c>
      <c r="C11" s="56"/>
      <c r="D11" s="56"/>
      <c r="E11" s="56"/>
      <c r="F11" s="56"/>
      <c r="G11" s="179">
        <v>3</v>
      </c>
      <c r="H11" s="179">
        <v>4</v>
      </c>
      <c r="I11" s="179">
        <v>5</v>
      </c>
      <c r="J11" s="179"/>
      <c r="K11" s="179">
        <v>6</v>
      </c>
      <c r="L11" s="179"/>
      <c r="M11" s="179">
        <v>7</v>
      </c>
      <c r="N11" s="179"/>
      <c r="O11" s="179">
        <v>8</v>
      </c>
      <c r="P11" s="179"/>
      <c r="Q11" s="179">
        <v>9</v>
      </c>
      <c r="R11" s="179"/>
      <c r="S11" s="179">
        <v>10</v>
      </c>
      <c r="T11" s="179">
        <v>11</v>
      </c>
      <c r="U11" s="179">
        <v>12</v>
      </c>
      <c r="V11" s="179">
        <v>13</v>
      </c>
      <c r="W11" s="179">
        <v>14</v>
      </c>
      <c r="X11" s="179">
        <v>15</v>
      </c>
      <c r="Y11" s="179">
        <v>16</v>
      </c>
      <c r="Z11" s="179">
        <v>17</v>
      </c>
      <c r="AA11" s="179">
        <v>18</v>
      </c>
      <c r="AB11" s="179">
        <v>19</v>
      </c>
      <c r="AC11" s="179">
        <v>20</v>
      </c>
      <c r="AD11" s="179">
        <v>21</v>
      </c>
      <c r="AE11" s="179">
        <v>22</v>
      </c>
      <c r="AF11" s="179">
        <v>23</v>
      </c>
      <c r="AG11" s="179">
        <v>24</v>
      </c>
      <c r="AH11" s="179">
        <v>25</v>
      </c>
      <c r="AI11" s="179">
        <v>26</v>
      </c>
      <c r="AJ11" s="179">
        <v>27</v>
      </c>
      <c r="AK11" s="179">
        <v>28</v>
      </c>
      <c r="AL11" s="179">
        <v>29</v>
      </c>
      <c r="AM11" s="126"/>
      <c r="AN11" s="56"/>
    </row>
    <row r="12" spans="1:40" s="14" customFormat="1" ht="19.5" customHeight="1">
      <c r="A12" s="240" t="s">
        <v>181</v>
      </c>
      <c r="B12" s="240"/>
      <c r="C12" s="181" t="e">
        <f>#REF!+#REF!</f>
        <v>#REF!</v>
      </c>
      <c r="D12" s="68"/>
      <c r="E12" s="41"/>
      <c r="F12" s="41"/>
      <c r="G12" s="181">
        <f>G22+G32</f>
        <v>49899559.759999998</v>
      </c>
      <c r="H12" s="185">
        <f t="shared" ref="H12:AN12" si="0">H22+H32</f>
        <v>8070033.7700000005</v>
      </c>
      <c r="I12" s="185">
        <f t="shared" si="0"/>
        <v>1420089.18</v>
      </c>
      <c r="J12" s="185">
        <f t="shared" si="0"/>
        <v>2497</v>
      </c>
      <c r="K12" s="185">
        <f t="shared" si="0"/>
        <v>2728768.12</v>
      </c>
      <c r="L12" s="185">
        <f t="shared" si="0"/>
        <v>690</v>
      </c>
      <c r="M12" s="185">
        <f t="shared" si="0"/>
        <v>1300613.1400000001</v>
      </c>
      <c r="N12" s="185">
        <f t="shared" si="0"/>
        <v>1013</v>
      </c>
      <c r="O12" s="185">
        <f t="shared" si="0"/>
        <v>632079.72</v>
      </c>
      <c r="P12" s="185">
        <f t="shared" si="0"/>
        <v>1947</v>
      </c>
      <c r="Q12" s="185">
        <f t="shared" si="0"/>
        <v>1023746.69</v>
      </c>
      <c r="R12" s="185">
        <f t="shared" si="0"/>
        <v>1262</v>
      </c>
      <c r="S12" s="185">
        <f t="shared" si="0"/>
        <v>964736.92</v>
      </c>
      <c r="T12" s="185">
        <f t="shared" si="0"/>
        <v>0</v>
      </c>
      <c r="U12" s="185">
        <f t="shared" si="0"/>
        <v>0</v>
      </c>
      <c r="V12" s="185" t="e">
        <f t="shared" si="0"/>
        <v>#VALUE!</v>
      </c>
      <c r="W12" s="185">
        <f t="shared" si="0"/>
        <v>12017.7</v>
      </c>
      <c r="X12" s="185">
        <f t="shared" si="0"/>
        <v>37268948.216949999</v>
      </c>
      <c r="Y12" s="185">
        <f t="shared" si="0"/>
        <v>0</v>
      </c>
      <c r="Z12" s="185">
        <f t="shared" si="0"/>
        <v>0</v>
      </c>
      <c r="AA12" s="185">
        <f t="shared" si="0"/>
        <v>957</v>
      </c>
      <c r="AB12" s="185">
        <f t="shared" si="0"/>
        <v>1981758.38</v>
      </c>
      <c r="AC12" s="185">
        <f t="shared" si="0"/>
        <v>0</v>
      </c>
      <c r="AD12" s="185">
        <f t="shared" si="0"/>
        <v>0</v>
      </c>
      <c r="AE12" s="185">
        <f t="shared" si="0"/>
        <v>0</v>
      </c>
      <c r="AF12" s="185">
        <f t="shared" si="0"/>
        <v>0</v>
      </c>
      <c r="AG12" s="185">
        <f t="shared" si="0"/>
        <v>0</v>
      </c>
      <c r="AH12" s="185">
        <f t="shared" si="0"/>
        <v>0</v>
      </c>
      <c r="AI12" s="185">
        <f t="shared" si="0"/>
        <v>0</v>
      </c>
      <c r="AJ12" s="185">
        <f t="shared" si="0"/>
        <v>1736727.5699999998</v>
      </c>
      <c r="AK12" s="185">
        <f t="shared" si="0"/>
        <v>842091.82000000007</v>
      </c>
      <c r="AL12" s="185">
        <f t="shared" si="0"/>
        <v>0</v>
      </c>
      <c r="AM12" s="185">
        <f t="shared" si="0"/>
        <v>0</v>
      </c>
      <c r="AN12" s="185">
        <f t="shared" si="0"/>
        <v>0</v>
      </c>
    </row>
    <row r="13" spans="1:40" s="14" customFormat="1" ht="15" customHeight="1">
      <c r="A13" s="253" t="s">
        <v>121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</row>
    <row r="14" spans="1:40" s="14" customFormat="1" ht="15.75" customHeight="1">
      <c r="A14" s="241" t="s">
        <v>174</v>
      </c>
      <c r="B14" s="241"/>
      <c r="C14" s="286"/>
      <c r="D14" s="286"/>
      <c r="E14" s="286"/>
      <c r="F14" s="286"/>
      <c r="G14" s="241"/>
      <c r="H14" s="241"/>
      <c r="I14" s="241"/>
      <c r="J14" s="286"/>
      <c r="K14" s="241"/>
      <c r="L14" s="286"/>
      <c r="M14" s="241"/>
      <c r="N14" s="286"/>
      <c r="O14" s="241"/>
      <c r="P14" s="286"/>
      <c r="Q14" s="241"/>
      <c r="R14" s="286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86"/>
      <c r="AN14" s="287"/>
    </row>
    <row r="15" spans="1:40" s="157" customFormat="1" ht="9" customHeight="1">
      <c r="A15" s="155">
        <v>1</v>
      </c>
      <c r="B15" s="75" t="s">
        <v>101</v>
      </c>
      <c r="C15" s="96">
        <v>2530.3000000000002</v>
      </c>
      <c r="D15" s="153"/>
      <c r="E15" s="103"/>
      <c r="F15" s="103"/>
      <c r="G15" s="50">
        <f t="shared" ref="G15" si="1">ROUND(H15+U15+X15+Z15+AB15+AD15+AF15+AH15+AI15+AJ15+AK15+AL15,2)</f>
        <v>4168248.77</v>
      </c>
      <c r="H15" s="154">
        <f t="shared" ref="H15:H21" si="2">I15+K15+M15+O15+Q15+S15</f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36">
        <v>0</v>
      </c>
      <c r="U15" s="154">
        <v>0</v>
      </c>
      <c r="V15" s="103" t="s">
        <v>113</v>
      </c>
      <c r="W15" s="154">
        <v>1185.3</v>
      </c>
      <c r="X15" s="154">
        <v>3996327.05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0</v>
      </c>
      <c r="AE15" s="156">
        <v>0</v>
      </c>
      <c r="AF15" s="156">
        <v>0</v>
      </c>
      <c r="AG15" s="156">
        <v>0</v>
      </c>
      <c r="AH15" s="156">
        <v>0</v>
      </c>
      <c r="AI15" s="156">
        <v>0</v>
      </c>
      <c r="AJ15" s="156">
        <v>114422.82</v>
      </c>
      <c r="AK15" s="156">
        <v>57498.9</v>
      </c>
      <c r="AL15" s="156">
        <v>0</v>
      </c>
      <c r="AM15" s="91"/>
      <c r="AN15" s="91"/>
    </row>
    <row r="16" spans="1:40" s="157" customFormat="1" ht="9" customHeight="1">
      <c r="A16" s="155">
        <v>2</v>
      </c>
      <c r="B16" s="75" t="s">
        <v>102</v>
      </c>
      <c r="C16" s="96">
        <v>1510.5</v>
      </c>
      <c r="D16" s="153"/>
      <c r="E16" s="103"/>
      <c r="F16" s="103"/>
      <c r="G16" s="79">
        <f>AB16+AJ16+AK16</f>
        <v>2075139.66</v>
      </c>
      <c r="H16" s="154">
        <f t="shared" si="2"/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36">
        <v>0</v>
      </c>
      <c r="U16" s="154">
        <v>0</v>
      </c>
      <c r="V16" s="103"/>
      <c r="W16" s="154">
        <v>0</v>
      </c>
      <c r="X16" s="156">
        <v>0</v>
      </c>
      <c r="Y16" s="156">
        <v>0</v>
      </c>
      <c r="Z16" s="156">
        <v>0</v>
      </c>
      <c r="AA16" s="156">
        <v>957</v>
      </c>
      <c r="AB16" s="156">
        <f>ROUND(0.955*2168.38*AA16,2)</f>
        <v>1981758.38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0</v>
      </c>
      <c r="AJ16" s="156">
        <f>ROUND(AB16/0.955*0.03,2)</f>
        <v>62254.19</v>
      </c>
      <c r="AK16" s="156">
        <f>ROUND(AB16/0.955*0.015,2)</f>
        <v>31127.09</v>
      </c>
      <c r="AL16" s="156">
        <v>0</v>
      </c>
      <c r="AM16" s="91"/>
      <c r="AN16" s="91"/>
    </row>
    <row r="17" spans="1:40" s="157" customFormat="1" ht="9" customHeight="1">
      <c r="A17" s="155">
        <v>3</v>
      </c>
      <c r="B17" s="75" t="s">
        <v>103</v>
      </c>
      <c r="C17" s="96">
        <v>1684.6</v>
      </c>
      <c r="D17" s="153"/>
      <c r="E17" s="103"/>
      <c r="F17" s="103"/>
      <c r="G17" s="50">
        <f t="shared" ref="G17:G18" si="3">ROUND(H17+U17+X17+Z17+AB17+AD17+AF17+AH17+AI17+AJ17+AK17+AL17,2)</f>
        <v>3498935.57</v>
      </c>
      <c r="H17" s="154">
        <f t="shared" si="2"/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36">
        <v>0</v>
      </c>
      <c r="U17" s="154">
        <v>0</v>
      </c>
      <c r="V17" s="103" t="s">
        <v>113</v>
      </c>
      <c r="W17" s="154">
        <v>930</v>
      </c>
      <c r="X17" s="154">
        <v>3325897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  <c r="AI17" s="156">
        <v>0</v>
      </c>
      <c r="AJ17" s="156">
        <v>115166.14</v>
      </c>
      <c r="AK17" s="156">
        <v>57872.43</v>
      </c>
      <c r="AL17" s="156">
        <v>0</v>
      </c>
      <c r="AM17" s="91"/>
      <c r="AN17" s="91"/>
    </row>
    <row r="18" spans="1:40" s="157" customFormat="1" ht="9" customHeight="1">
      <c r="A18" s="155">
        <v>4</v>
      </c>
      <c r="B18" s="75" t="s">
        <v>123</v>
      </c>
      <c r="C18" s="96">
        <v>3523.8</v>
      </c>
      <c r="D18" s="153"/>
      <c r="E18" s="103"/>
      <c r="F18" s="103"/>
      <c r="G18" s="50">
        <f t="shared" si="3"/>
        <v>3922059.16</v>
      </c>
      <c r="H18" s="154">
        <f t="shared" si="2"/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36">
        <v>0</v>
      </c>
      <c r="U18" s="154">
        <v>0</v>
      </c>
      <c r="V18" s="103" t="s">
        <v>113</v>
      </c>
      <c r="W18" s="154">
        <v>1190</v>
      </c>
      <c r="X18" s="154">
        <v>3749455.73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114876.53</v>
      </c>
      <c r="AK18" s="156">
        <v>57726.9</v>
      </c>
      <c r="AL18" s="156">
        <v>0</v>
      </c>
      <c r="AM18" s="91"/>
      <c r="AN18" s="91"/>
    </row>
    <row r="19" spans="1:40" s="157" customFormat="1" ht="9" customHeight="1">
      <c r="A19" s="155">
        <v>5</v>
      </c>
      <c r="B19" s="75" t="s">
        <v>124</v>
      </c>
      <c r="C19" s="96">
        <v>5924.7</v>
      </c>
      <c r="D19" s="153">
        <v>1003.3</v>
      </c>
      <c r="E19" s="103"/>
      <c r="F19" s="103"/>
      <c r="G19" s="50">
        <f>ROUND(H19+U19+X19+Z19+AB19+AD19+AF19+AH19+AI19+AJ19+AK19+AL19,2)</f>
        <v>7945971.6299999999</v>
      </c>
      <c r="H19" s="154">
        <f>I19+K19+M19+O19+Q19+S19</f>
        <v>7212523.4900000002</v>
      </c>
      <c r="I19" s="50">
        <v>1420089.18</v>
      </c>
      <c r="J19" s="79">
        <v>2497</v>
      </c>
      <c r="K19" s="50">
        <v>2728768.12</v>
      </c>
      <c r="L19" s="50">
        <v>690</v>
      </c>
      <c r="M19" s="50">
        <v>443102.86</v>
      </c>
      <c r="N19" s="154">
        <v>1013</v>
      </c>
      <c r="O19" s="154">
        <v>632079.72</v>
      </c>
      <c r="P19" s="154">
        <v>1947</v>
      </c>
      <c r="Q19" s="154">
        <v>1023746.69</v>
      </c>
      <c r="R19" s="154">
        <v>1262</v>
      </c>
      <c r="S19" s="154">
        <v>964736.92</v>
      </c>
      <c r="T19" s="36">
        <v>0</v>
      </c>
      <c r="U19" s="154">
        <v>0</v>
      </c>
      <c r="V19" s="103"/>
      <c r="W19" s="154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507057.05</v>
      </c>
      <c r="AK19" s="156">
        <v>226391.09</v>
      </c>
      <c r="AL19" s="156">
        <v>0</v>
      </c>
      <c r="AM19" s="91"/>
      <c r="AN19" s="91"/>
    </row>
    <row r="20" spans="1:40" s="157" customFormat="1" ht="9" customHeight="1">
      <c r="A20" s="155">
        <v>6</v>
      </c>
      <c r="B20" s="75" t="s">
        <v>57</v>
      </c>
      <c r="C20" s="96">
        <v>634.79999999999995</v>
      </c>
      <c r="D20" s="96"/>
      <c r="E20" s="103"/>
      <c r="F20" s="103"/>
      <c r="G20" s="79">
        <v>1106278.29</v>
      </c>
      <c r="H20" s="154">
        <f t="shared" si="2"/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36">
        <v>0</v>
      </c>
      <c r="U20" s="154">
        <v>0</v>
      </c>
      <c r="V20" s="103"/>
      <c r="W20" s="154">
        <v>364</v>
      </c>
      <c r="X20" s="156">
        <f>1106278.29*95.5/100</f>
        <v>1056495.7669500001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f>ROUND(X20/95.5*3,2)</f>
        <v>33188.35</v>
      </c>
      <c r="AK20" s="156">
        <f>ROUND(X20/95.5*1.5,2)</f>
        <v>16594.169999999998</v>
      </c>
      <c r="AL20" s="156">
        <v>0</v>
      </c>
      <c r="AM20" s="91"/>
      <c r="AN20" s="91"/>
    </row>
    <row r="21" spans="1:40" s="157" customFormat="1" ht="9" customHeight="1">
      <c r="A21" s="155">
        <v>7</v>
      </c>
      <c r="B21" s="75" t="s">
        <v>117</v>
      </c>
      <c r="C21" s="96">
        <v>2829.6</v>
      </c>
      <c r="D21" s="96"/>
      <c r="E21" s="103"/>
      <c r="F21" s="103"/>
      <c r="G21" s="79">
        <v>857510.28</v>
      </c>
      <c r="H21" s="154">
        <f t="shared" si="2"/>
        <v>857510.28</v>
      </c>
      <c r="I21" s="79">
        <v>0</v>
      </c>
      <c r="J21" s="79">
        <v>0</v>
      </c>
      <c r="K21" s="79">
        <v>0</v>
      </c>
      <c r="L21" s="79">
        <v>0</v>
      </c>
      <c r="M21" s="79">
        <v>857510.28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36">
        <v>0</v>
      </c>
      <c r="U21" s="154">
        <v>0</v>
      </c>
      <c r="V21" s="103"/>
      <c r="W21" s="154">
        <v>0</v>
      </c>
      <c r="X21" s="156">
        <v>0</v>
      </c>
      <c r="Y21" s="156">
        <v>0</v>
      </c>
      <c r="Z21" s="156">
        <v>0</v>
      </c>
      <c r="AA21" s="156">
        <v>0</v>
      </c>
      <c r="AB21" s="156">
        <v>0</v>
      </c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>
        <v>0</v>
      </c>
      <c r="AJ21" s="156">
        <v>0</v>
      </c>
      <c r="AK21" s="156">
        <v>0</v>
      </c>
      <c r="AL21" s="156">
        <v>0</v>
      </c>
      <c r="AM21" s="91"/>
      <c r="AN21" s="91"/>
    </row>
    <row r="22" spans="1:40" s="14" customFormat="1" ht="24.75" customHeight="1">
      <c r="A22" s="285" t="s">
        <v>175</v>
      </c>
      <c r="B22" s="285"/>
      <c r="C22" s="104">
        <f>SUM(C15:C21)</f>
        <v>18638.3</v>
      </c>
      <c r="D22" s="155" t="s">
        <v>76</v>
      </c>
      <c r="E22" s="104"/>
      <c r="F22" s="104"/>
      <c r="G22" s="104">
        <f>ROUND(SUM(G15:G21),2)</f>
        <v>23574143.359999999</v>
      </c>
      <c r="H22" s="104">
        <f t="shared" ref="H22:AL22" si="4">SUM(H15:H21)</f>
        <v>8070033.7700000005</v>
      </c>
      <c r="I22" s="104">
        <f t="shared" si="4"/>
        <v>1420089.18</v>
      </c>
      <c r="J22" s="104">
        <f t="shared" si="4"/>
        <v>2497</v>
      </c>
      <c r="K22" s="104">
        <f t="shared" si="4"/>
        <v>2728768.12</v>
      </c>
      <c r="L22" s="104">
        <f t="shared" si="4"/>
        <v>690</v>
      </c>
      <c r="M22" s="104">
        <f t="shared" si="4"/>
        <v>1300613.1400000001</v>
      </c>
      <c r="N22" s="104">
        <f t="shared" si="4"/>
        <v>1013</v>
      </c>
      <c r="O22" s="104">
        <f t="shared" si="4"/>
        <v>632079.72</v>
      </c>
      <c r="P22" s="104">
        <f t="shared" si="4"/>
        <v>1947</v>
      </c>
      <c r="Q22" s="104">
        <f t="shared" si="4"/>
        <v>1023746.69</v>
      </c>
      <c r="R22" s="104">
        <f t="shared" si="4"/>
        <v>1262</v>
      </c>
      <c r="S22" s="104">
        <f t="shared" si="4"/>
        <v>964736.92</v>
      </c>
      <c r="T22" s="107">
        <f t="shared" si="4"/>
        <v>0</v>
      </c>
      <c r="U22" s="104">
        <f t="shared" si="4"/>
        <v>0</v>
      </c>
      <c r="V22" s="104" t="s">
        <v>76</v>
      </c>
      <c r="W22" s="104">
        <f t="shared" si="4"/>
        <v>3669.3</v>
      </c>
      <c r="X22" s="104">
        <f t="shared" si="4"/>
        <v>12128175.546949999</v>
      </c>
      <c r="Y22" s="104">
        <f t="shared" si="4"/>
        <v>0</v>
      </c>
      <c r="Z22" s="104">
        <f t="shared" si="4"/>
        <v>0</v>
      </c>
      <c r="AA22" s="104">
        <f t="shared" si="4"/>
        <v>957</v>
      </c>
      <c r="AB22" s="104">
        <f t="shared" si="4"/>
        <v>1981758.38</v>
      </c>
      <c r="AC22" s="104">
        <f t="shared" si="4"/>
        <v>0</v>
      </c>
      <c r="AD22" s="104">
        <f t="shared" si="4"/>
        <v>0</v>
      </c>
      <c r="AE22" s="104">
        <f t="shared" si="4"/>
        <v>0</v>
      </c>
      <c r="AF22" s="104">
        <f t="shared" si="4"/>
        <v>0</v>
      </c>
      <c r="AG22" s="104">
        <f t="shared" si="4"/>
        <v>0</v>
      </c>
      <c r="AH22" s="104">
        <f t="shared" si="4"/>
        <v>0</v>
      </c>
      <c r="AI22" s="104">
        <f t="shared" si="4"/>
        <v>0</v>
      </c>
      <c r="AJ22" s="104">
        <f t="shared" si="4"/>
        <v>946965.08</v>
      </c>
      <c r="AK22" s="104">
        <f t="shared" si="4"/>
        <v>447210.58</v>
      </c>
      <c r="AL22" s="104">
        <f t="shared" si="4"/>
        <v>0</v>
      </c>
      <c r="AM22" s="105"/>
      <c r="AN22" s="105"/>
    </row>
    <row r="23" spans="1:40" s="14" customFormat="1" ht="22.5" customHeight="1">
      <c r="A23" s="202" t="s">
        <v>116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4"/>
      <c r="AM23" s="157"/>
      <c r="AN23" s="157"/>
    </row>
    <row r="24" spans="1:40" s="14" customFormat="1" ht="15" customHeight="1">
      <c r="A24" s="202" t="s">
        <v>174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4"/>
      <c r="AM24" s="157"/>
      <c r="AN24" s="157"/>
    </row>
    <row r="25" spans="1:40" s="14" customFormat="1" ht="9" customHeight="1">
      <c r="A25" s="155">
        <v>1</v>
      </c>
      <c r="B25" s="80" t="s">
        <v>105</v>
      </c>
      <c r="C25" s="84">
        <v>977.9</v>
      </c>
      <c r="D25" s="153"/>
      <c r="E25" s="177"/>
      <c r="F25" s="177"/>
      <c r="G25" s="84">
        <v>1911940.8</v>
      </c>
      <c r="H25" s="154">
        <f t="shared" ref="H25:H26" si="5">I25+K25+M25+O25+Q25+S25</f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36">
        <v>0</v>
      </c>
      <c r="U25" s="154">
        <v>0</v>
      </c>
      <c r="V25" s="177" t="s">
        <v>113</v>
      </c>
      <c r="W25" s="156">
        <v>591.1</v>
      </c>
      <c r="X25" s="154">
        <f>ROUND(G25/100*95.5+0.01,2)</f>
        <v>1825903.47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f t="shared" ref="AJ25:AJ26" si="6">ROUND(G25/100*3,2)</f>
        <v>57358.22</v>
      </c>
      <c r="AK25" s="156">
        <f t="shared" ref="AK25:AK26" si="7">ROUND(G25/100*1.5,2)</f>
        <v>28679.11</v>
      </c>
      <c r="AL25" s="156">
        <v>0</v>
      </c>
      <c r="AM25" s="157"/>
      <c r="AN25" s="157"/>
    </row>
    <row r="26" spans="1:40" s="14" customFormat="1" ht="9" customHeight="1">
      <c r="A26" s="155">
        <v>2</v>
      </c>
      <c r="B26" s="80" t="s">
        <v>106</v>
      </c>
      <c r="C26" s="84">
        <v>2743.8</v>
      </c>
      <c r="D26" s="153"/>
      <c r="E26" s="177"/>
      <c r="F26" s="177"/>
      <c r="G26" s="84">
        <v>3638727.6</v>
      </c>
      <c r="H26" s="154">
        <f t="shared" si="5"/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36">
        <v>0</v>
      </c>
      <c r="U26" s="154">
        <v>0</v>
      </c>
      <c r="V26" s="177" t="s">
        <v>112</v>
      </c>
      <c r="W26" s="156">
        <v>843.7</v>
      </c>
      <c r="X26" s="154">
        <f t="shared" ref="X26" si="8">ROUND(G26/100*95.5,2)</f>
        <v>3474984.86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f t="shared" si="6"/>
        <v>109161.83</v>
      </c>
      <c r="AK26" s="156">
        <f t="shared" si="7"/>
        <v>54580.91</v>
      </c>
      <c r="AL26" s="156">
        <v>0</v>
      </c>
      <c r="AM26" s="157"/>
      <c r="AN26" s="157"/>
    </row>
    <row r="27" spans="1:40" s="14" customFormat="1" ht="9" customHeight="1">
      <c r="A27" s="155">
        <v>3</v>
      </c>
      <c r="B27" s="80" t="s">
        <v>107</v>
      </c>
      <c r="C27" s="84">
        <v>5959.5</v>
      </c>
      <c r="D27" s="153"/>
      <c r="E27" s="177"/>
      <c r="F27" s="177"/>
      <c r="G27" s="84">
        <v>6041208</v>
      </c>
      <c r="H27" s="154">
        <f t="shared" ref="H27:H31" si="9">I27+K27+M27+O27+Q27+S27</f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36">
        <v>0</v>
      </c>
      <c r="U27" s="154">
        <v>0</v>
      </c>
      <c r="V27" s="177" t="s">
        <v>112</v>
      </c>
      <c r="W27" s="156">
        <v>2052.4</v>
      </c>
      <c r="X27" s="154">
        <f t="shared" ref="X27:X31" si="10">ROUND(G27/100*95.5,2)</f>
        <v>5769353.6399999997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f t="shared" ref="AJ27:AJ31" si="11">ROUND(G27/100*3,2)</f>
        <v>181236.24</v>
      </c>
      <c r="AK27" s="156">
        <f t="shared" ref="AK27:AK31" si="12">ROUND(G27/100*1.5,2)</f>
        <v>90618.12</v>
      </c>
      <c r="AL27" s="156">
        <v>0</v>
      </c>
      <c r="AM27" s="157"/>
      <c r="AN27" s="157"/>
    </row>
    <row r="28" spans="1:40" s="14" customFormat="1" ht="9" customHeight="1">
      <c r="A28" s="155">
        <v>4</v>
      </c>
      <c r="B28" s="80" t="s">
        <v>108</v>
      </c>
      <c r="C28" s="84">
        <v>5145.8</v>
      </c>
      <c r="D28" s="153"/>
      <c r="E28" s="177"/>
      <c r="F28" s="177"/>
      <c r="G28" s="84">
        <v>4940988</v>
      </c>
      <c r="H28" s="154">
        <f t="shared" si="9"/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36">
        <v>0</v>
      </c>
      <c r="U28" s="154">
        <v>0</v>
      </c>
      <c r="V28" s="177" t="s">
        <v>112</v>
      </c>
      <c r="W28" s="156">
        <v>1832.9</v>
      </c>
      <c r="X28" s="154">
        <f t="shared" si="10"/>
        <v>4718643.54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f t="shared" si="11"/>
        <v>148229.64000000001</v>
      </c>
      <c r="AK28" s="156">
        <f t="shared" si="12"/>
        <v>74114.820000000007</v>
      </c>
      <c r="AL28" s="156">
        <v>0</v>
      </c>
      <c r="AM28" s="157"/>
      <c r="AN28" s="157"/>
    </row>
    <row r="29" spans="1:40" s="14" customFormat="1" ht="9" customHeight="1">
      <c r="A29" s="155">
        <v>5</v>
      </c>
      <c r="B29" s="80" t="s">
        <v>109</v>
      </c>
      <c r="C29" s="84">
        <v>1529.4</v>
      </c>
      <c r="D29" s="153"/>
      <c r="E29" s="177"/>
      <c r="F29" s="177"/>
      <c r="G29" s="84">
        <v>3069066</v>
      </c>
      <c r="H29" s="154">
        <f t="shared" si="9"/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36">
        <v>0</v>
      </c>
      <c r="U29" s="154">
        <v>0</v>
      </c>
      <c r="V29" s="177" t="s">
        <v>113</v>
      </c>
      <c r="W29" s="156">
        <v>949.1</v>
      </c>
      <c r="X29" s="154">
        <f t="shared" si="10"/>
        <v>2930958.03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  <c r="AI29" s="156">
        <v>0</v>
      </c>
      <c r="AJ29" s="156">
        <f t="shared" si="11"/>
        <v>92071.98</v>
      </c>
      <c r="AK29" s="156">
        <f t="shared" si="12"/>
        <v>46035.99</v>
      </c>
      <c r="AL29" s="156">
        <v>0</v>
      </c>
      <c r="AM29" s="157"/>
      <c r="AN29" s="157"/>
    </row>
    <row r="30" spans="1:40" s="14" customFormat="1" ht="9" customHeight="1">
      <c r="A30" s="155">
        <v>6</v>
      </c>
      <c r="B30" s="80" t="s">
        <v>110</v>
      </c>
      <c r="C30" s="84">
        <v>1518.2</v>
      </c>
      <c r="D30" s="153"/>
      <c r="E30" s="177"/>
      <c r="F30" s="177"/>
      <c r="G30" s="84">
        <v>3069066</v>
      </c>
      <c r="H30" s="154">
        <f t="shared" si="9"/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36">
        <v>0</v>
      </c>
      <c r="U30" s="154">
        <v>0</v>
      </c>
      <c r="V30" s="177" t="s">
        <v>113</v>
      </c>
      <c r="W30" s="156">
        <v>949.2</v>
      </c>
      <c r="X30" s="154">
        <f t="shared" si="10"/>
        <v>2930958.03</v>
      </c>
      <c r="Y30" s="156">
        <v>0</v>
      </c>
      <c r="Z30" s="156">
        <v>0</v>
      </c>
      <c r="AA30" s="156">
        <v>0</v>
      </c>
      <c r="AB30" s="156">
        <v>0</v>
      </c>
      <c r="AC30" s="156">
        <v>0</v>
      </c>
      <c r="AD30" s="156">
        <v>0</v>
      </c>
      <c r="AE30" s="156">
        <v>0</v>
      </c>
      <c r="AF30" s="156">
        <v>0</v>
      </c>
      <c r="AG30" s="156">
        <v>0</v>
      </c>
      <c r="AH30" s="156">
        <v>0</v>
      </c>
      <c r="AI30" s="156">
        <v>0</v>
      </c>
      <c r="AJ30" s="156">
        <f t="shared" si="11"/>
        <v>92071.98</v>
      </c>
      <c r="AK30" s="156">
        <f t="shared" si="12"/>
        <v>46035.99</v>
      </c>
      <c r="AL30" s="156">
        <v>0</v>
      </c>
      <c r="AM30" s="157"/>
      <c r="AN30" s="157"/>
    </row>
    <row r="31" spans="1:40" s="14" customFormat="1" ht="9" customHeight="1">
      <c r="A31" s="155">
        <v>7</v>
      </c>
      <c r="B31" s="80" t="s">
        <v>111</v>
      </c>
      <c r="C31" s="84">
        <v>1790.8</v>
      </c>
      <c r="D31" s="153"/>
      <c r="E31" s="177"/>
      <c r="F31" s="177"/>
      <c r="G31" s="84">
        <v>3654420</v>
      </c>
      <c r="H31" s="154">
        <f t="shared" si="9"/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36">
        <v>0</v>
      </c>
      <c r="U31" s="154">
        <v>0</v>
      </c>
      <c r="V31" s="177" t="s">
        <v>113</v>
      </c>
      <c r="W31" s="156">
        <v>1130</v>
      </c>
      <c r="X31" s="154">
        <f t="shared" si="10"/>
        <v>3489971.1</v>
      </c>
      <c r="Y31" s="156">
        <v>0</v>
      </c>
      <c r="Z31" s="156">
        <v>0</v>
      </c>
      <c r="AA31" s="156">
        <v>0</v>
      </c>
      <c r="AB31" s="156">
        <v>0</v>
      </c>
      <c r="AC31" s="156">
        <v>0</v>
      </c>
      <c r="AD31" s="156">
        <v>0</v>
      </c>
      <c r="AE31" s="156">
        <v>0</v>
      </c>
      <c r="AF31" s="156">
        <v>0</v>
      </c>
      <c r="AG31" s="156">
        <v>0</v>
      </c>
      <c r="AH31" s="156">
        <v>0</v>
      </c>
      <c r="AI31" s="156">
        <v>0</v>
      </c>
      <c r="AJ31" s="156">
        <f t="shared" si="11"/>
        <v>109632.6</v>
      </c>
      <c r="AK31" s="156">
        <f t="shared" si="12"/>
        <v>54816.3</v>
      </c>
      <c r="AL31" s="156">
        <v>0</v>
      </c>
      <c r="AM31" s="157"/>
      <c r="AN31" s="157"/>
    </row>
    <row r="32" spans="1:40" s="14" customFormat="1" ht="24.75" customHeight="1">
      <c r="A32" s="242" t="s">
        <v>175</v>
      </c>
      <c r="B32" s="242"/>
      <c r="C32" s="154">
        <f>SUM(C25:C31)</f>
        <v>19665.399999999998</v>
      </c>
      <c r="D32" s="109"/>
      <c r="E32" s="92"/>
      <c r="F32" s="92"/>
      <c r="G32" s="154">
        <f>SUM(G25:G31)</f>
        <v>26325416.399999999</v>
      </c>
      <c r="H32" s="154">
        <f t="shared" ref="H32:AL32" si="13">SUM(H25:H31)</f>
        <v>0</v>
      </c>
      <c r="I32" s="154">
        <f t="shared" si="13"/>
        <v>0</v>
      </c>
      <c r="J32" s="154">
        <f t="shared" si="13"/>
        <v>0</v>
      </c>
      <c r="K32" s="154">
        <f t="shared" si="13"/>
        <v>0</v>
      </c>
      <c r="L32" s="154">
        <f t="shared" si="13"/>
        <v>0</v>
      </c>
      <c r="M32" s="154">
        <f t="shared" si="13"/>
        <v>0</v>
      </c>
      <c r="N32" s="154">
        <f t="shared" si="13"/>
        <v>0</v>
      </c>
      <c r="O32" s="154">
        <f t="shared" si="13"/>
        <v>0</v>
      </c>
      <c r="P32" s="154">
        <f t="shared" si="13"/>
        <v>0</v>
      </c>
      <c r="Q32" s="154">
        <f t="shared" si="13"/>
        <v>0</v>
      </c>
      <c r="R32" s="154">
        <f t="shared" si="13"/>
        <v>0</v>
      </c>
      <c r="S32" s="154">
        <f t="shared" si="13"/>
        <v>0</v>
      </c>
      <c r="T32" s="36">
        <f t="shared" si="13"/>
        <v>0</v>
      </c>
      <c r="U32" s="154">
        <f t="shared" si="13"/>
        <v>0</v>
      </c>
      <c r="V32" s="92" t="s">
        <v>76</v>
      </c>
      <c r="W32" s="154">
        <f t="shared" si="13"/>
        <v>8348.4000000000015</v>
      </c>
      <c r="X32" s="154">
        <f t="shared" si="13"/>
        <v>25140772.670000002</v>
      </c>
      <c r="Y32" s="154">
        <f t="shared" si="13"/>
        <v>0</v>
      </c>
      <c r="Z32" s="154">
        <f t="shared" si="13"/>
        <v>0</v>
      </c>
      <c r="AA32" s="154">
        <f t="shared" si="13"/>
        <v>0</v>
      </c>
      <c r="AB32" s="154">
        <f t="shared" si="13"/>
        <v>0</v>
      </c>
      <c r="AC32" s="154">
        <f t="shared" si="13"/>
        <v>0</v>
      </c>
      <c r="AD32" s="154">
        <f t="shared" si="13"/>
        <v>0</v>
      </c>
      <c r="AE32" s="154">
        <f t="shared" si="13"/>
        <v>0</v>
      </c>
      <c r="AF32" s="154">
        <f t="shared" si="13"/>
        <v>0</v>
      </c>
      <c r="AG32" s="154">
        <f t="shared" si="13"/>
        <v>0</v>
      </c>
      <c r="AH32" s="154">
        <f t="shared" si="13"/>
        <v>0</v>
      </c>
      <c r="AI32" s="154">
        <f t="shared" si="13"/>
        <v>0</v>
      </c>
      <c r="AJ32" s="154">
        <f t="shared" si="13"/>
        <v>789762.49</v>
      </c>
      <c r="AK32" s="154">
        <f t="shared" si="13"/>
        <v>394881.24</v>
      </c>
      <c r="AL32" s="154">
        <f t="shared" si="13"/>
        <v>0</v>
      </c>
      <c r="AM32" s="157"/>
      <c r="AN32" s="157"/>
    </row>
  </sheetData>
  <autoFilter ref="A11:AN32"/>
  <mergeCells count="70">
    <mergeCell ref="AC1:AL1"/>
    <mergeCell ref="AC2:AL2"/>
    <mergeCell ref="A22:B22"/>
    <mergeCell ref="A23:AL23"/>
    <mergeCell ref="A32:B32"/>
    <mergeCell ref="A24:AL24"/>
    <mergeCell ref="K8:K10"/>
    <mergeCell ref="L8:L10"/>
    <mergeCell ref="M8:M10"/>
    <mergeCell ref="N8:N10"/>
    <mergeCell ref="A14:AN14"/>
    <mergeCell ref="A12:B12"/>
    <mergeCell ref="B5:B10"/>
    <mergeCell ref="C5:C7"/>
    <mergeCell ref="D5:D7"/>
    <mergeCell ref="H8:H10"/>
    <mergeCell ref="AN5:AN7"/>
    <mergeCell ref="AM5:AM7"/>
    <mergeCell ref="AJ8:AJ10"/>
    <mergeCell ref="AK8:AK10"/>
    <mergeCell ref="AL8:AL10"/>
    <mergeCell ref="AJ6:AJ7"/>
    <mergeCell ref="AK6:AK7"/>
    <mergeCell ref="AL6:AL7"/>
    <mergeCell ref="D8:D10"/>
    <mergeCell ref="G8:G10"/>
    <mergeCell ref="I8:I10"/>
    <mergeCell ref="J8:J10"/>
    <mergeCell ref="AG6:AH7"/>
    <mergeCell ref="T6:U7"/>
    <mergeCell ref="Y6:Z7"/>
    <mergeCell ref="N7:O7"/>
    <mergeCell ref="P7:Q7"/>
    <mergeCell ref="R7:S7"/>
    <mergeCell ref="G5:G7"/>
    <mergeCell ref="O8:O10"/>
    <mergeCell ref="AD8:AD10"/>
    <mergeCell ref="J7:K7"/>
    <mergeCell ref="L7:M7"/>
    <mergeCell ref="AC6:AD7"/>
    <mergeCell ref="H5:AD5"/>
    <mergeCell ref="H6:S6"/>
    <mergeCell ref="AE5:AL5"/>
    <mergeCell ref="AC8:AC10"/>
    <mergeCell ref="AE8:AE10"/>
    <mergeCell ref="AF8:AF10"/>
    <mergeCell ref="AI6:AI7"/>
    <mergeCell ref="AI8:AI10"/>
    <mergeCell ref="AE6:AF7"/>
    <mergeCell ref="AA6:AB7"/>
    <mergeCell ref="AG8:AG10"/>
    <mergeCell ref="AH8:AH10"/>
    <mergeCell ref="V8:V10"/>
    <mergeCell ref="V6:X7"/>
    <mergeCell ref="G3:AG3"/>
    <mergeCell ref="A13:AN13"/>
    <mergeCell ref="Q8:Q10"/>
    <mergeCell ref="R8:R10"/>
    <mergeCell ref="S8:S10"/>
    <mergeCell ref="T8:T10"/>
    <mergeCell ref="U8:U10"/>
    <mergeCell ref="W8:W10"/>
    <mergeCell ref="X8:X10"/>
    <mergeCell ref="Y8:Y10"/>
    <mergeCell ref="P8:P10"/>
    <mergeCell ref="C8:C10"/>
    <mergeCell ref="Z8:Z10"/>
    <mergeCell ref="AA8:AA10"/>
    <mergeCell ref="AB8:AB10"/>
    <mergeCell ref="A5:A10"/>
  </mergeCells>
  <pageMargins left="0.39370078740157483" right="0.19685039370078741" top="0.43307086614173229" bottom="0.31496062992125984" header="0.19685039370078741" footer="0.15748031496062992"/>
  <pageSetup scale="60" firstPageNumber="9" fitToHeight="0" orientation="landscape" useFirstPageNumber="1" r:id="rId1"/>
  <headerFooter alignWithMargins="0">
    <oddFooter>&amp;C&amp;"Arial Narrow,обычный"&amp;7&amp;P</oddFooter>
  </headerFooter>
  <ignoredErrors>
    <ignoredError sqref="AJ16:AK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="110" zoomScaleSheetLayoutView="110" workbookViewId="0">
      <selection activeCell="D1" sqref="D1:F1"/>
    </sheetView>
  </sheetViews>
  <sheetFormatPr defaultRowHeight="12.75"/>
  <cols>
    <col min="1" max="1" width="7" customWidth="1"/>
    <col min="2" max="2" width="59.6640625" customWidth="1"/>
    <col min="3" max="3" width="16" customWidth="1"/>
    <col min="4" max="4" width="20.83203125" style="114" customWidth="1"/>
    <col min="5" max="5" width="14.6640625" style="114" customWidth="1"/>
    <col min="6" max="6" width="18.1640625" customWidth="1"/>
    <col min="7" max="7" width="11.83203125" customWidth="1"/>
  </cols>
  <sheetData>
    <row r="1" spans="1:10" ht="53.25" customHeight="1">
      <c r="D1" s="225" t="s">
        <v>189</v>
      </c>
      <c r="E1" s="225"/>
      <c r="F1" s="225"/>
      <c r="G1" s="182"/>
      <c r="H1" s="182"/>
    </row>
    <row r="2" spans="1:10" ht="63" customHeight="1">
      <c r="D2" s="291" t="s">
        <v>177</v>
      </c>
      <c r="E2" s="291"/>
      <c r="F2" s="291"/>
      <c r="G2" s="182"/>
      <c r="H2" s="182"/>
    </row>
    <row r="3" spans="1:10" s="14" customFormat="1" ht="31.5" customHeight="1">
      <c r="B3" s="228" t="s">
        <v>164</v>
      </c>
      <c r="C3" s="228"/>
      <c r="D3" s="228"/>
      <c r="E3" s="228"/>
      <c r="F3" s="292"/>
      <c r="G3" s="292"/>
      <c r="H3" s="292"/>
      <c r="I3" s="292"/>
      <c r="J3" s="292"/>
    </row>
    <row r="4" spans="1:10">
      <c r="A4" s="229" t="s">
        <v>118</v>
      </c>
      <c r="B4" s="229" t="s">
        <v>147</v>
      </c>
      <c r="C4" s="236" t="s">
        <v>7</v>
      </c>
      <c r="D4" s="256" t="s">
        <v>70</v>
      </c>
      <c r="E4" s="256" t="s">
        <v>40</v>
      </c>
      <c r="F4" s="229" t="s">
        <v>8</v>
      </c>
    </row>
    <row r="5" spans="1:10">
      <c r="A5" s="234"/>
      <c r="B5" s="234"/>
      <c r="C5" s="237"/>
      <c r="D5" s="258"/>
      <c r="E5" s="258"/>
      <c r="F5" s="230"/>
    </row>
    <row r="6" spans="1:10">
      <c r="A6" s="235"/>
      <c r="B6" s="235"/>
      <c r="C6" s="22" t="s">
        <v>9</v>
      </c>
      <c r="D6" s="68" t="s">
        <v>10</v>
      </c>
      <c r="E6" s="68" t="s">
        <v>38</v>
      </c>
      <c r="F6" s="61" t="s">
        <v>11</v>
      </c>
    </row>
    <row r="7" spans="1:10">
      <c r="A7" s="111">
        <v>1</v>
      </c>
      <c r="B7" s="111">
        <v>2</v>
      </c>
      <c r="C7" s="115">
        <v>3</v>
      </c>
      <c r="D7" s="68">
        <v>4</v>
      </c>
      <c r="E7" s="68">
        <v>5</v>
      </c>
      <c r="F7" s="61">
        <v>6</v>
      </c>
    </row>
    <row r="8" spans="1:10">
      <c r="A8" s="231" t="s">
        <v>172</v>
      </c>
      <c r="B8" s="233"/>
      <c r="C8" s="116">
        <f>C10+C12</f>
        <v>45049.1</v>
      </c>
      <c r="D8" s="116">
        <f t="shared" ref="D8:F8" si="0">D10+D12</f>
        <v>1819</v>
      </c>
      <c r="E8" s="116">
        <f t="shared" si="0"/>
        <v>14</v>
      </c>
      <c r="F8" s="116">
        <f t="shared" si="0"/>
        <v>49899559.759999998</v>
      </c>
    </row>
    <row r="9" spans="1:10">
      <c r="A9" s="231" t="s">
        <v>153</v>
      </c>
      <c r="B9" s="233"/>
      <c r="C9" s="116"/>
      <c r="D9" s="8"/>
      <c r="E9" s="68"/>
      <c r="F9" s="112"/>
    </row>
    <row r="10" spans="1:10">
      <c r="A10" s="19">
        <v>1</v>
      </c>
      <c r="B10" s="18" t="s">
        <v>173</v>
      </c>
      <c r="C10" s="116">
        <f>'Приложение 1 КСП 2018-2019 гг'!I20</f>
        <v>22376.699999999997</v>
      </c>
      <c r="D10" s="8">
        <f>'Приложение 1 КСП 2018-2019 гг'!K20</f>
        <v>825</v>
      </c>
      <c r="E10" s="68">
        <v>7</v>
      </c>
      <c r="F10" s="112">
        <f>'Приложение 1 КСП 2018-2019 гг'!L20</f>
        <v>23574143.359999999</v>
      </c>
    </row>
    <row r="11" spans="1:10">
      <c r="A11" s="231" t="s">
        <v>152</v>
      </c>
      <c r="B11" s="233"/>
      <c r="C11" s="116"/>
      <c r="D11" s="8"/>
      <c r="E11" s="68"/>
      <c r="F11" s="112"/>
    </row>
    <row r="12" spans="1:10">
      <c r="A12" s="19">
        <v>1</v>
      </c>
      <c r="B12" s="18" t="s">
        <v>174</v>
      </c>
      <c r="C12" s="112">
        <f>'Приложение 1 КСП 2018-2019 гг'!I30</f>
        <v>22672.400000000001</v>
      </c>
      <c r="D12" s="8">
        <f>'Приложение 1 КСП 2018-2019 гг'!K30</f>
        <v>994</v>
      </c>
      <c r="E12" s="68">
        <v>7</v>
      </c>
      <c r="F12" s="112">
        <f>'Приложение 1 КСП 2018-2019 гг'!L30</f>
        <v>26325416.399999999</v>
      </c>
    </row>
  </sheetData>
  <mergeCells count="13">
    <mergeCell ref="D2:F2"/>
    <mergeCell ref="D1:F1"/>
    <mergeCell ref="A11:B11"/>
    <mergeCell ref="A9:B9"/>
    <mergeCell ref="F4:F5"/>
    <mergeCell ref="F3:J3"/>
    <mergeCell ref="A4:A6"/>
    <mergeCell ref="B4:B6"/>
    <mergeCell ref="C4:C5"/>
    <mergeCell ref="D4:D5"/>
    <mergeCell ref="E4:E5"/>
    <mergeCell ref="A8:B8"/>
    <mergeCell ref="B3:E3"/>
  </mergeCells>
  <pageMargins left="0.74803149606299213" right="0.19685039370078741" top="0.74803149606299213" bottom="0.31496062992125984" header="0.19685039370078741" footer="0.19685039370078741"/>
  <pageSetup firstPageNumber="3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1 КСП 2018-2019 гг</vt:lpstr>
      <vt:lpstr>Приложение 2 КСП 2018-2019 гг</vt:lpstr>
      <vt:lpstr>Приложение 3 КСП 2018-2019 гг</vt:lpstr>
      <vt:lpstr>'Приложение 1'!Область_печати</vt:lpstr>
      <vt:lpstr>'Приложение 2'!Область_печати</vt:lpstr>
      <vt:lpstr>'Приложение 2 КСП 2018-2019 гг'!Область_печати</vt:lpstr>
      <vt:lpstr>'Приложение 3'!Область_печати</vt:lpstr>
      <vt:lpstr>'Приложение 3 КСП 2018-2019 гг'!Область_печати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203mo</cp:lastModifiedBy>
  <cp:lastPrinted>2018-03-01T08:41:20Z</cp:lastPrinted>
  <dcterms:created xsi:type="dcterms:W3CDTF">2014-06-23T04:55:08Z</dcterms:created>
  <dcterms:modified xsi:type="dcterms:W3CDTF">2018-04-05T11:41:36Z</dcterms:modified>
</cp:coreProperties>
</file>