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580" activeTab="0"/>
  </bookViews>
  <sheets>
    <sheet name="приложение 1" sheetId="1" r:id="rId1"/>
    <sheet name="бухгалтерия" sheetId="2" r:id="rId2"/>
    <sheet name="Лист2" sheetId="3" r:id="rId3"/>
  </sheets>
  <definedNames>
    <definedName name="_xlnm.Print_Titles" localSheetId="0">'приложение 1'!$5:$8</definedName>
    <definedName name="_xlnm.Print_Area" localSheetId="0">'приложение 1'!$A$1:$N$106</definedName>
  </definedNames>
  <calcPr fullCalcOnLoad="1"/>
</workbook>
</file>

<file path=xl/sharedStrings.xml><?xml version="1.0" encoding="utf-8"?>
<sst xmlns="http://schemas.openxmlformats.org/spreadsheetml/2006/main" count="198" uniqueCount="43">
  <si>
    <t>№</t>
  </si>
  <si>
    <t>Всего</t>
  </si>
  <si>
    <t>в том числе по годам</t>
  </si>
  <si>
    <t>Клинцовская городская администрация</t>
  </si>
  <si>
    <t>областной бюджет</t>
  </si>
  <si>
    <t>бюджет городского округа</t>
  </si>
  <si>
    <t>итого</t>
  </si>
  <si>
    <t>Ямочный ремонт автомобильных дорог</t>
  </si>
  <si>
    <t>Устройство ливневой канализации</t>
  </si>
  <si>
    <t>внебюджетные источники</t>
  </si>
  <si>
    <t>Установка дорожных знаков</t>
  </si>
  <si>
    <t>Нанесение дорожной разметки</t>
  </si>
  <si>
    <t>Капитальный ремонт и ремонт дворовых территорий многоквартирных домов, подъездов к дворовым территориям многоквартирных домов г.Клинцы</t>
  </si>
  <si>
    <t>Итого по муниципальной программе</t>
  </si>
  <si>
    <t>Ответственный исполнитель</t>
  </si>
  <si>
    <t>Ремонт металлических ограждений</t>
  </si>
  <si>
    <t>Технадзор по ремонту моста и автомобильных дорог</t>
  </si>
  <si>
    <t>Установка металлических ограждений</t>
  </si>
  <si>
    <t>Проведение оценки уязвимости объектов транспортной инфраструктуры (мосты)</t>
  </si>
  <si>
    <t>Разработка схемы организации дорожного движения</t>
  </si>
  <si>
    <t xml:space="preserve">        Установка светофора</t>
  </si>
  <si>
    <t>Объем средств на реализацию, рублей</t>
  </si>
  <si>
    <t>Наименование подпрограммы, основное мероприятие, мероприяте</t>
  </si>
  <si>
    <t>Источник финансового обеспечения</t>
  </si>
  <si>
    <t>Приобретение светофоров</t>
  </si>
  <si>
    <t>Ремонт остановочных комплексов</t>
  </si>
  <si>
    <t>Ремонт по замене бордюрного камня</t>
  </si>
  <si>
    <r>
      <t xml:space="preserve">Повышение безопасности дорожного движения в городском округе "город Клинцы Брянской области" в 2016-2020 годах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Капитальный ремонт и ремонт автомобильных дорог общего пользования местного значения и искусственных сооружений на них</t>
    </r>
  </si>
  <si>
    <t>Нанесение дорожной разметки, ямочный ремонт, содержание улично-дорожной, искусственные неровности</t>
  </si>
  <si>
    <t>Содержание объектов улично-дорожной сети</t>
  </si>
  <si>
    <t>Установка  и ремонт светофора</t>
  </si>
  <si>
    <t>Приобретение дорожно-эксплуатационной техники и другого имущества</t>
  </si>
  <si>
    <t>Приобретение дорожных знаков</t>
  </si>
  <si>
    <t>Ремонт заездных карманов по ул. 706 Продотряда в районе памятника "Героям Отечества"</t>
  </si>
  <si>
    <t>Выполнение работ по обследованию мостовых сооружений (техническое состояние мостов)</t>
  </si>
  <si>
    <t>Разработка комплксной схемы организации дорожного движения</t>
  </si>
  <si>
    <t>Ремонт искусственных неровностей</t>
  </si>
  <si>
    <t>к Постановлению Клинцовской городской администрации</t>
  </si>
  <si>
    <t xml:space="preserve">Укладка тротуарной плитки </t>
  </si>
  <si>
    <t>Приложение №7 муниципальной программы "Развитие топливно-энергетического жилищно-коммунального и дорожного хозяйства городского округа «город Клинцы Брянской области»» (2016-2024 годы)</t>
  </si>
  <si>
    <t xml:space="preserve">Приложение №1 </t>
  </si>
  <si>
    <t>от _________________ №________________</t>
  </si>
  <si>
    <t>План реализации муниципальной программы "Развитие топливно-энергетического комплекса,                                                                                                                                                жилищно-коммунального и дорожного хозяйства городского округа "город Клинцы Брянской области" (2016-2024 годы)".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</si>
</sst>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00000"/>
    <numFmt numFmtId="179" formatCode="#,##0.00_р_.;[Red]#,##0.00_р_."/>
    <numFmt numFmtId="180" formatCode="#,##0.00;[Red]#,##0.00"/>
    <numFmt numFmtId="181" formatCode="#,##0.00&quot;р.&quot;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79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79" fontId="3" fillId="33" borderId="10" xfId="0" applyNumberFormat="1" applyFont="1" applyFill="1" applyBorder="1" applyAlignment="1">
      <alignment horizontal="center" vertical="center" wrapText="1"/>
    </xf>
    <xf numFmtId="179" fontId="3" fillId="35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right" wrapText="1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tabSelected="1" view="pageBreakPreview" zoomScaleSheetLayoutView="100" zoomScalePageLayoutView="0" workbookViewId="0" topLeftCell="A82">
      <selection activeCell="L12" sqref="L12"/>
    </sheetView>
  </sheetViews>
  <sheetFormatPr defaultColWidth="9.00390625" defaultRowHeight="12.75"/>
  <cols>
    <col min="1" max="1" width="2.875" style="0" bestFit="1" customWidth="1"/>
    <col min="2" max="2" width="20.875" style="0" customWidth="1"/>
    <col min="3" max="3" width="9.625" style="0" customWidth="1"/>
    <col min="4" max="4" width="14.625" style="0" customWidth="1"/>
    <col min="5" max="5" width="13.375" style="0" customWidth="1"/>
    <col min="6" max="6" width="11.375" style="0" hidden="1" customWidth="1"/>
    <col min="7" max="7" width="9.875" style="0" hidden="1" customWidth="1"/>
    <col min="8" max="8" width="12.375" style="0" customWidth="1"/>
    <col min="9" max="9" width="12.125" style="0" customWidth="1"/>
    <col min="10" max="10" width="12.00390625" style="0" customWidth="1"/>
    <col min="11" max="11" width="12.625" style="0" bestFit="1" customWidth="1"/>
    <col min="12" max="12" width="12.25390625" style="0" customWidth="1"/>
    <col min="13" max="13" width="11.75390625" style="0" customWidth="1"/>
    <col min="14" max="14" width="11.875" style="0" customWidth="1"/>
    <col min="16" max="16" width="12.75390625" style="0" bestFit="1" customWidth="1"/>
  </cols>
  <sheetData>
    <row r="1" spans="11:14" ht="12.75">
      <c r="K1" s="24" t="s">
        <v>40</v>
      </c>
      <c r="L1" s="24"/>
      <c r="M1" s="24"/>
      <c r="N1" s="24"/>
    </row>
    <row r="2" spans="10:14" ht="12.75">
      <c r="J2" s="24" t="s">
        <v>37</v>
      </c>
      <c r="K2" s="24"/>
      <c r="L2" s="24"/>
      <c r="M2" s="24"/>
      <c r="N2" s="24"/>
    </row>
    <row r="3" spans="10:14" ht="12.75">
      <c r="J3" s="24" t="s">
        <v>41</v>
      </c>
      <c r="K3" s="24"/>
      <c r="L3" s="24"/>
      <c r="M3" s="24"/>
      <c r="N3" s="24"/>
    </row>
    <row r="4" spans="1:14" ht="24" customHeight="1">
      <c r="A4" s="17"/>
      <c r="B4" s="18"/>
      <c r="C4" s="18"/>
      <c r="D4" s="18"/>
      <c r="E4" s="52" t="s">
        <v>39</v>
      </c>
      <c r="F4" s="52"/>
      <c r="G4" s="52"/>
      <c r="H4" s="52"/>
      <c r="I4" s="52"/>
      <c r="J4" s="52"/>
      <c r="K4" s="52"/>
      <c r="L4" s="52"/>
      <c r="M4" s="52"/>
      <c r="N4" s="52"/>
    </row>
    <row r="5" spans="1:14" ht="12.75">
      <c r="A5" s="35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1" t="s">
        <v>0</v>
      </c>
      <c r="B7" s="25" t="s">
        <v>22</v>
      </c>
      <c r="C7" s="25" t="s">
        <v>14</v>
      </c>
      <c r="D7" s="25" t="s">
        <v>23</v>
      </c>
      <c r="E7" s="37" t="s">
        <v>21</v>
      </c>
      <c r="F7" s="38"/>
      <c r="G7" s="38"/>
      <c r="H7" s="38"/>
      <c r="I7" s="38"/>
      <c r="J7" s="38"/>
      <c r="K7" s="38"/>
      <c r="L7" s="38"/>
      <c r="M7" s="38"/>
      <c r="N7" s="39"/>
    </row>
    <row r="8" spans="1:14" ht="12.75">
      <c r="A8" s="31"/>
      <c r="B8" s="26"/>
      <c r="C8" s="26"/>
      <c r="D8" s="26"/>
      <c r="E8" s="31" t="s">
        <v>1</v>
      </c>
      <c r="F8" s="40" t="s">
        <v>2</v>
      </c>
      <c r="G8" s="41"/>
      <c r="H8" s="41"/>
      <c r="I8" s="41"/>
      <c r="J8" s="41"/>
      <c r="K8" s="41"/>
      <c r="L8" s="41"/>
      <c r="M8" s="41"/>
      <c r="N8" s="42"/>
    </row>
    <row r="9" spans="1:14" ht="12.75">
      <c r="A9" s="31"/>
      <c r="B9" s="27"/>
      <c r="C9" s="27"/>
      <c r="D9" s="27"/>
      <c r="E9" s="31"/>
      <c r="F9" s="1">
        <v>2014</v>
      </c>
      <c r="G9" s="1">
        <v>2015</v>
      </c>
      <c r="H9" s="1">
        <v>2016</v>
      </c>
      <c r="I9" s="1">
        <v>2017</v>
      </c>
      <c r="J9" s="1">
        <v>2018</v>
      </c>
      <c r="K9" s="1">
        <v>2019</v>
      </c>
      <c r="L9" s="1">
        <v>2020</v>
      </c>
      <c r="M9" s="1">
        <v>2021</v>
      </c>
      <c r="N9" s="8">
        <v>2022</v>
      </c>
    </row>
    <row r="10" spans="1:14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6</v>
      </c>
      <c r="I10" s="11">
        <v>7</v>
      </c>
      <c r="J10" s="11">
        <v>8</v>
      </c>
      <c r="K10" s="11">
        <v>9</v>
      </c>
      <c r="L10" s="11">
        <v>10</v>
      </c>
      <c r="M10" s="11">
        <v>11</v>
      </c>
      <c r="N10" s="12">
        <v>12</v>
      </c>
    </row>
    <row r="11" spans="1:14" ht="12.75">
      <c r="A11" s="25">
        <v>1</v>
      </c>
      <c r="B11" s="49" t="s">
        <v>27</v>
      </c>
      <c r="C11" s="25" t="s">
        <v>3</v>
      </c>
      <c r="D11" s="1" t="s">
        <v>4</v>
      </c>
      <c r="E11" s="3">
        <f>H11+I11+J11+K11+L11+M12+N12</f>
        <v>385396827.83000004</v>
      </c>
      <c r="F11" s="3">
        <v>0</v>
      </c>
      <c r="G11" s="3">
        <v>99979714</v>
      </c>
      <c r="H11" s="3">
        <v>104218296.98</v>
      </c>
      <c r="I11" s="3">
        <v>16691796</v>
      </c>
      <c r="J11" s="7">
        <v>20016619.17</v>
      </c>
      <c r="K11" s="3">
        <v>95372193.92</v>
      </c>
      <c r="L11" s="3">
        <v>134070903.18</v>
      </c>
      <c r="M11" s="3">
        <v>35435961</v>
      </c>
      <c r="N11" s="9">
        <v>41540191</v>
      </c>
    </row>
    <row r="12" spans="1:14" ht="36">
      <c r="A12" s="26"/>
      <c r="B12" s="50"/>
      <c r="C12" s="26"/>
      <c r="D12" s="1" t="s">
        <v>5</v>
      </c>
      <c r="E12" s="3">
        <f>H12+I12+J12+K12+L12+M12+N12</f>
        <v>59565591.989999995</v>
      </c>
      <c r="F12" s="3">
        <f>22448205.24</f>
        <v>22448205.24</v>
      </c>
      <c r="G12" s="4">
        <v>9549489.54</v>
      </c>
      <c r="H12" s="3">
        <v>11005004.06</v>
      </c>
      <c r="I12" s="3">
        <v>4797360.77</v>
      </c>
      <c r="J12" s="7">
        <v>6185188.96</v>
      </c>
      <c r="K12" s="16">
        <v>9297046.35</v>
      </c>
      <c r="L12" s="20">
        <v>13253973.27</v>
      </c>
      <c r="M12" s="21">
        <v>7513509.29</v>
      </c>
      <c r="N12" s="9">
        <v>7513509.29</v>
      </c>
    </row>
    <row r="13" spans="1:14" ht="24">
      <c r="A13" s="26"/>
      <c r="B13" s="50"/>
      <c r="C13" s="26"/>
      <c r="D13" s="1" t="s">
        <v>9</v>
      </c>
      <c r="E13" s="3">
        <f>H13+I13+J13+K13+L13</f>
        <v>0</v>
      </c>
      <c r="F13" s="3">
        <v>0</v>
      </c>
      <c r="G13" s="3">
        <v>0</v>
      </c>
      <c r="H13" s="3">
        <v>0</v>
      </c>
      <c r="I13" s="3">
        <v>0</v>
      </c>
      <c r="J13" s="7">
        <v>0</v>
      </c>
      <c r="K13" s="3">
        <v>0</v>
      </c>
      <c r="L13" s="3">
        <v>0</v>
      </c>
      <c r="M13" s="3">
        <v>0</v>
      </c>
      <c r="N13" s="9">
        <v>0</v>
      </c>
    </row>
    <row r="14" spans="1:14" ht="19.5" customHeight="1">
      <c r="A14" s="27"/>
      <c r="B14" s="51"/>
      <c r="C14" s="27"/>
      <c r="D14" s="1" t="s">
        <v>6</v>
      </c>
      <c r="E14" s="3">
        <f>H14+I14+J14+K14+L14+M14+N14</f>
        <v>457857852.95</v>
      </c>
      <c r="F14" s="3">
        <f aca="true" t="shared" si="0" ref="F14:K14">SUM(F11:F13)</f>
        <v>22448205.24</v>
      </c>
      <c r="G14" s="3">
        <f>SUM(G11:G13)</f>
        <v>109529203.53999999</v>
      </c>
      <c r="H14" s="3">
        <f>SUM(H11:H13)</f>
        <v>115223301.04</v>
      </c>
      <c r="I14" s="3">
        <f t="shared" si="0"/>
        <v>21489156.77</v>
      </c>
      <c r="J14" s="7">
        <f t="shared" si="0"/>
        <v>26201808.130000003</v>
      </c>
      <c r="K14" s="3">
        <f t="shared" si="0"/>
        <v>104669240.27</v>
      </c>
      <c r="L14" s="3">
        <f>SUM(L11:L13)</f>
        <v>147324876.45000002</v>
      </c>
      <c r="M14" s="3">
        <f>SUM(M11:M13)</f>
        <v>42949470.29</v>
      </c>
      <c r="N14" s="9">
        <v>0</v>
      </c>
    </row>
    <row r="15" spans="1:14" ht="12.75">
      <c r="A15" s="25">
        <v>2</v>
      </c>
      <c r="B15" s="28" t="s">
        <v>11</v>
      </c>
      <c r="C15" s="25" t="s">
        <v>3</v>
      </c>
      <c r="D15" s="1" t="s">
        <v>4</v>
      </c>
      <c r="E15" s="3">
        <f>H15+I15+J15+K15+L15</f>
        <v>0</v>
      </c>
      <c r="F15" s="3">
        <v>0</v>
      </c>
      <c r="G15" s="3">
        <v>0</v>
      </c>
      <c r="H15" s="3">
        <v>0</v>
      </c>
      <c r="I15" s="3">
        <v>0</v>
      </c>
      <c r="J15" s="7">
        <v>0</v>
      </c>
      <c r="K15" s="3">
        <v>0</v>
      </c>
      <c r="L15" s="3">
        <v>0</v>
      </c>
      <c r="M15" s="3">
        <v>0</v>
      </c>
      <c r="N15" s="9">
        <v>0</v>
      </c>
    </row>
    <row r="16" spans="1:14" ht="36">
      <c r="A16" s="26"/>
      <c r="B16" s="29"/>
      <c r="C16" s="26"/>
      <c r="D16" s="1" t="s">
        <v>5</v>
      </c>
      <c r="E16" s="3">
        <f>H16+I16+J16+K16+L16+M16+N16</f>
        <v>12812039.08</v>
      </c>
      <c r="F16" s="3">
        <v>986150.08</v>
      </c>
      <c r="G16" s="3">
        <v>490000</v>
      </c>
      <c r="H16" s="3">
        <v>1146025.42</v>
      </c>
      <c r="I16" s="3">
        <v>1620352.6</v>
      </c>
      <c r="J16" s="7">
        <v>1479243.06</v>
      </c>
      <c r="K16" s="16">
        <v>1421876</v>
      </c>
      <c r="L16" s="20">
        <v>2144542</v>
      </c>
      <c r="M16" s="21">
        <v>2500000</v>
      </c>
      <c r="N16" s="9">
        <v>2500000</v>
      </c>
    </row>
    <row r="17" spans="1:14" ht="24">
      <c r="A17" s="26"/>
      <c r="B17" s="29"/>
      <c r="C17" s="26"/>
      <c r="D17" s="1" t="s">
        <v>9</v>
      </c>
      <c r="E17" s="3">
        <f aca="true" t="shared" si="1" ref="E17:E23">H17+I17+J17+K17+L17</f>
        <v>0</v>
      </c>
      <c r="F17" s="3">
        <v>0</v>
      </c>
      <c r="G17" s="3">
        <v>0</v>
      </c>
      <c r="H17" s="3">
        <v>0</v>
      </c>
      <c r="I17" s="3">
        <v>0</v>
      </c>
      <c r="J17" s="7">
        <v>0</v>
      </c>
      <c r="K17" s="3">
        <v>0</v>
      </c>
      <c r="L17" s="3">
        <v>0</v>
      </c>
      <c r="M17" s="3">
        <v>0</v>
      </c>
      <c r="N17" s="9">
        <v>0</v>
      </c>
    </row>
    <row r="18" spans="1:14" ht="12.75">
      <c r="A18" s="27"/>
      <c r="B18" s="30"/>
      <c r="C18" s="27"/>
      <c r="D18" s="1" t="s">
        <v>6</v>
      </c>
      <c r="E18" s="3">
        <f>H18+I18+J18+K18+L18+M18+N18</f>
        <v>10312039.08</v>
      </c>
      <c r="F18" s="3">
        <f aca="true" t="shared" si="2" ref="F18:K18">SUM(F15:F17)</f>
        <v>986150.08</v>
      </c>
      <c r="G18" s="3">
        <f t="shared" si="2"/>
        <v>490000</v>
      </c>
      <c r="H18" s="3">
        <f t="shared" si="2"/>
        <v>1146025.42</v>
      </c>
      <c r="I18" s="3">
        <f t="shared" si="2"/>
        <v>1620352.6</v>
      </c>
      <c r="J18" s="7">
        <f t="shared" si="2"/>
        <v>1479243.06</v>
      </c>
      <c r="K18" s="3">
        <f t="shared" si="2"/>
        <v>1421876</v>
      </c>
      <c r="L18" s="3">
        <f>SUM(L15:L17)</f>
        <v>2144542</v>
      </c>
      <c r="M18" s="3">
        <f>SUM(M15:M17)</f>
        <v>2500000</v>
      </c>
      <c r="N18" s="9">
        <v>0</v>
      </c>
    </row>
    <row r="19" spans="1:14" ht="12.75">
      <c r="A19" s="25">
        <v>3</v>
      </c>
      <c r="B19" s="28" t="s">
        <v>7</v>
      </c>
      <c r="C19" s="25" t="s">
        <v>3</v>
      </c>
      <c r="D19" s="1" t="s">
        <v>4</v>
      </c>
      <c r="E19" s="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7">
        <v>0</v>
      </c>
      <c r="K19" s="3">
        <v>0</v>
      </c>
      <c r="L19" s="3">
        <v>0</v>
      </c>
      <c r="M19" s="3">
        <v>0</v>
      </c>
      <c r="N19" s="9">
        <v>0</v>
      </c>
    </row>
    <row r="20" spans="1:14" ht="36">
      <c r="A20" s="26"/>
      <c r="B20" s="29"/>
      <c r="C20" s="26"/>
      <c r="D20" s="1" t="s">
        <v>5</v>
      </c>
      <c r="E20" s="3">
        <f>H20+I20+J20+K20+L20+M20+N20</f>
        <v>3294591</v>
      </c>
      <c r="F20" s="3">
        <f>992808.41-2808.41</f>
        <v>990000</v>
      </c>
      <c r="G20" s="3">
        <v>500000</v>
      </c>
      <c r="H20" s="3">
        <v>498000</v>
      </c>
      <c r="I20" s="3">
        <v>1391144</v>
      </c>
      <c r="J20" s="7">
        <v>1405447</v>
      </c>
      <c r="K20" s="16">
        <v>0</v>
      </c>
      <c r="L20" s="3">
        <v>0</v>
      </c>
      <c r="M20" s="3">
        <v>0</v>
      </c>
      <c r="N20" s="9">
        <v>0</v>
      </c>
    </row>
    <row r="21" spans="1:14" ht="24">
      <c r="A21" s="26"/>
      <c r="B21" s="29"/>
      <c r="C21" s="26"/>
      <c r="D21" s="1" t="s">
        <v>9</v>
      </c>
      <c r="E21" s="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7">
        <v>0</v>
      </c>
      <c r="K21" s="3">
        <v>0</v>
      </c>
      <c r="L21" s="3">
        <v>0</v>
      </c>
      <c r="M21" s="3">
        <v>0</v>
      </c>
      <c r="N21" s="9">
        <v>0</v>
      </c>
    </row>
    <row r="22" spans="1:14" ht="12.75">
      <c r="A22" s="27"/>
      <c r="B22" s="30"/>
      <c r="C22" s="27"/>
      <c r="D22" s="1" t="s">
        <v>6</v>
      </c>
      <c r="E22" s="3">
        <f>H22+I22+J22+K22+L22+M22+N22</f>
        <v>3294591</v>
      </c>
      <c r="F22" s="3">
        <f aca="true" t="shared" si="3" ref="F22:K22">SUM(F19:F21)</f>
        <v>990000</v>
      </c>
      <c r="G22" s="3">
        <f t="shared" si="3"/>
        <v>500000</v>
      </c>
      <c r="H22" s="3">
        <f t="shared" si="3"/>
        <v>498000</v>
      </c>
      <c r="I22" s="3">
        <f t="shared" si="3"/>
        <v>1391144</v>
      </c>
      <c r="J22" s="7">
        <f t="shared" si="3"/>
        <v>1405447</v>
      </c>
      <c r="K22" s="3">
        <f t="shared" si="3"/>
        <v>0</v>
      </c>
      <c r="L22" s="3">
        <f>SUM(L19:L21)</f>
        <v>0</v>
      </c>
      <c r="M22" s="3">
        <f>SUM(M19:M21)</f>
        <v>0</v>
      </c>
      <c r="N22" s="9">
        <v>0</v>
      </c>
    </row>
    <row r="23" spans="1:14" ht="12.75">
      <c r="A23" s="25">
        <v>4</v>
      </c>
      <c r="B23" s="28" t="s">
        <v>8</v>
      </c>
      <c r="C23" s="25" t="s">
        <v>3</v>
      </c>
      <c r="D23" s="1" t="s">
        <v>4</v>
      </c>
      <c r="E23" s="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7">
        <v>0</v>
      </c>
      <c r="K23" s="3">
        <v>0</v>
      </c>
      <c r="L23" s="3">
        <v>0</v>
      </c>
      <c r="M23" s="3">
        <v>0</v>
      </c>
      <c r="N23" s="9">
        <v>0</v>
      </c>
    </row>
    <row r="24" spans="1:14" ht="36">
      <c r="A24" s="26"/>
      <c r="B24" s="29"/>
      <c r="C24" s="26"/>
      <c r="D24" s="1" t="s">
        <v>5</v>
      </c>
      <c r="E24" s="3">
        <f>H24+I24+J24+K24+L24+M24+N24</f>
        <v>700000</v>
      </c>
      <c r="F24" s="3">
        <f>933505.64-92473.64+99999</f>
        <v>941031</v>
      </c>
      <c r="G24" s="3">
        <f>400000+84478.33</f>
        <v>484478.33</v>
      </c>
      <c r="H24" s="3">
        <v>0</v>
      </c>
      <c r="I24" s="3">
        <v>350000</v>
      </c>
      <c r="J24" s="7">
        <v>350000</v>
      </c>
      <c r="K24" s="16">
        <v>0</v>
      </c>
      <c r="L24" s="3">
        <v>0</v>
      </c>
      <c r="M24" s="3">
        <v>0</v>
      </c>
      <c r="N24" s="9">
        <v>0</v>
      </c>
    </row>
    <row r="25" spans="1:14" ht="24">
      <c r="A25" s="26"/>
      <c r="B25" s="29"/>
      <c r="C25" s="26"/>
      <c r="D25" s="1" t="s">
        <v>9</v>
      </c>
      <c r="E25" s="3">
        <f>I25+J25+K25</f>
        <v>0</v>
      </c>
      <c r="F25" s="3">
        <v>0</v>
      </c>
      <c r="G25" s="3">
        <v>0</v>
      </c>
      <c r="H25" s="3">
        <v>0</v>
      </c>
      <c r="I25" s="3">
        <v>0</v>
      </c>
      <c r="J25" s="7">
        <v>0</v>
      </c>
      <c r="K25" s="3">
        <v>0</v>
      </c>
      <c r="L25" s="3">
        <v>0</v>
      </c>
      <c r="M25" s="3">
        <v>0</v>
      </c>
      <c r="N25" s="9">
        <v>0</v>
      </c>
    </row>
    <row r="26" spans="1:14" ht="12.75">
      <c r="A26" s="27"/>
      <c r="B26" s="30"/>
      <c r="C26" s="27"/>
      <c r="D26" s="1" t="s">
        <v>6</v>
      </c>
      <c r="E26" s="3">
        <f>H26+I26+J26+K26+L26</f>
        <v>700000</v>
      </c>
      <c r="F26" s="3">
        <f aca="true" t="shared" si="4" ref="F26:K26">SUM(F23:F25)</f>
        <v>941031</v>
      </c>
      <c r="G26" s="3">
        <f t="shared" si="4"/>
        <v>484478.33</v>
      </c>
      <c r="H26" s="3">
        <f t="shared" si="4"/>
        <v>0</v>
      </c>
      <c r="I26" s="3">
        <f t="shared" si="4"/>
        <v>350000</v>
      </c>
      <c r="J26" s="7">
        <f t="shared" si="4"/>
        <v>350000</v>
      </c>
      <c r="K26" s="3">
        <f t="shared" si="4"/>
        <v>0</v>
      </c>
      <c r="L26" s="3">
        <f>SUM(L23:L25)</f>
        <v>0</v>
      </c>
      <c r="M26" s="3">
        <f>SUM(M23:M25)</f>
        <v>0</v>
      </c>
      <c r="N26" s="9">
        <v>0</v>
      </c>
    </row>
    <row r="27" spans="1:14" ht="12.75">
      <c r="A27" s="25">
        <v>5</v>
      </c>
      <c r="B27" s="28" t="s">
        <v>36</v>
      </c>
      <c r="C27" s="25" t="s">
        <v>3</v>
      </c>
      <c r="D27" s="1" t="s">
        <v>4</v>
      </c>
      <c r="E27" s="3">
        <f>I27+J27+K27</f>
        <v>0</v>
      </c>
      <c r="F27" s="3">
        <v>0</v>
      </c>
      <c r="G27" s="3">
        <v>0</v>
      </c>
      <c r="H27" s="3">
        <v>0</v>
      </c>
      <c r="I27" s="3">
        <v>0</v>
      </c>
      <c r="J27" s="7">
        <v>0</v>
      </c>
      <c r="K27" s="3">
        <v>0</v>
      </c>
      <c r="L27" s="3">
        <v>0</v>
      </c>
      <c r="M27" s="3">
        <v>0</v>
      </c>
      <c r="N27" s="9">
        <v>0</v>
      </c>
    </row>
    <row r="28" spans="1:14" ht="36">
      <c r="A28" s="26"/>
      <c r="B28" s="29"/>
      <c r="C28" s="26"/>
      <c r="D28" s="1" t="s">
        <v>5</v>
      </c>
      <c r="E28" s="3">
        <f>H28+I28+J28+K28+L28+M28+N28</f>
        <v>1827919.6</v>
      </c>
      <c r="F28" s="3">
        <f>93594.5-93594.5+93553</f>
        <v>93553</v>
      </c>
      <c r="G28" s="3">
        <v>31226</v>
      </c>
      <c r="H28" s="3">
        <v>34000</v>
      </c>
      <c r="I28" s="3">
        <v>203858</v>
      </c>
      <c r="J28" s="7">
        <v>158812</v>
      </c>
      <c r="K28" s="16">
        <v>50336</v>
      </c>
      <c r="L28" s="20">
        <v>380913.6</v>
      </c>
      <c r="M28" s="21">
        <v>500000</v>
      </c>
      <c r="N28" s="9">
        <v>500000</v>
      </c>
    </row>
    <row r="29" spans="1:14" ht="24">
      <c r="A29" s="26"/>
      <c r="B29" s="29"/>
      <c r="C29" s="26"/>
      <c r="D29" s="1" t="s">
        <v>9</v>
      </c>
      <c r="E29" s="3">
        <f>H29+I29+J29+K29+L29</f>
        <v>0</v>
      </c>
      <c r="F29" s="4">
        <v>0</v>
      </c>
      <c r="G29" s="3">
        <v>0</v>
      </c>
      <c r="H29" s="3">
        <v>0</v>
      </c>
      <c r="I29" s="3">
        <v>0</v>
      </c>
      <c r="J29" s="7">
        <v>0</v>
      </c>
      <c r="K29" s="3">
        <v>0</v>
      </c>
      <c r="L29" s="3">
        <v>0</v>
      </c>
      <c r="M29" s="3">
        <v>0</v>
      </c>
      <c r="N29" s="9">
        <v>0</v>
      </c>
    </row>
    <row r="30" spans="1:14" ht="12.75">
      <c r="A30" s="27"/>
      <c r="B30" s="30"/>
      <c r="C30" s="27"/>
      <c r="D30" s="1" t="s">
        <v>6</v>
      </c>
      <c r="E30" s="3">
        <f>H30+I30+J30+K30+L30+M30+N30</f>
        <v>1327919.6</v>
      </c>
      <c r="F30" s="3">
        <f aca="true" t="shared" si="5" ref="F30:L30">SUM(F27:F29)</f>
        <v>93553</v>
      </c>
      <c r="G30" s="3">
        <f t="shared" si="5"/>
        <v>31226</v>
      </c>
      <c r="H30" s="3">
        <f t="shared" si="5"/>
        <v>34000</v>
      </c>
      <c r="I30" s="3">
        <f t="shared" si="5"/>
        <v>203858</v>
      </c>
      <c r="J30" s="7">
        <f t="shared" si="5"/>
        <v>158812</v>
      </c>
      <c r="K30" s="3">
        <f t="shared" si="5"/>
        <v>50336</v>
      </c>
      <c r="L30" s="3">
        <f t="shared" si="5"/>
        <v>380913.6</v>
      </c>
      <c r="M30" s="3">
        <f>SUM(M27:M29)</f>
        <v>500000</v>
      </c>
      <c r="N30" s="9">
        <v>0</v>
      </c>
    </row>
    <row r="31" spans="1:14" ht="12.75">
      <c r="A31" s="25">
        <v>6</v>
      </c>
      <c r="B31" s="28" t="s">
        <v>32</v>
      </c>
      <c r="C31" s="25" t="s">
        <v>3</v>
      </c>
      <c r="D31" s="1" t="s">
        <v>4</v>
      </c>
      <c r="E31" s="3">
        <f>H31+I31+J31+K31+L31</f>
        <v>0</v>
      </c>
      <c r="F31" s="3">
        <v>0</v>
      </c>
      <c r="G31" s="3">
        <v>0</v>
      </c>
      <c r="H31" s="3">
        <v>0</v>
      </c>
      <c r="I31" s="3">
        <v>0</v>
      </c>
      <c r="J31" s="7">
        <v>0</v>
      </c>
      <c r="K31" s="3">
        <v>0</v>
      </c>
      <c r="L31" s="3">
        <v>0</v>
      </c>
      <c r="M31" s="3">
        <v>0</v>
      </c>
      <c r="N31" s="9">
        <v>0</v>
      </c>
    </row>
    <row r="32" spans="1:14" ht="36">
      <c r="A32" s="26"/>
      <c r="B32" s="29"/>
      <c r="C32" s="26"/>
      <c r="D32" s="1" t="s">
        <v>5</v>
      </c>
      <c r="E32" s="3">
        <f>H32+I32+J32+K32+L32+M32+N32</f>
        <v>615214.98</v>
      </c>
      <c r="F32" s="3">
        <f>671910-248100</f>
        <v>423810</v>
      </c>
      <c r="G32" s="3">
        <f>158906+400000-199970</f>
        <v>358936</v>
      </c>
      <c r="H32" s="3">
        <v>0</v>
      </c>
      <c r="I32" s="3">
        <v>0</v>
      </c>
      <c r="J32" s="7">
        <v>481436.98</v>
      </c>
      <c r="K32" s="16">
        <v>133778</v>
      </c>
      <c r="L32" s="3">
        <v>0</v>
      </c>
      <c r="M32" s="3">
        <v>0</v>
      </c>
      <c r="N32" s="9">
        <v>0</v>
      </c>
    </row>
    <row r="33" spans="1:14" ht="24">
      <c r="A33" s="26"/>
      <c r="B33" s="29"/>
      <c r="C33" s="26"/>
      <c r="D33" s="1" t="s">
        <v>9</v>
      </c>
      <c r="E33" s="3">
        <f>I33+J33+K33</f>
        <v>0</v>
      </c>
      <c r="F33" s="4">
        <v>0</v>
      </c>
      <c r="G33" s="3">
        <v>0</v>
      </c>
      <c r="H33" s="3">
        <v>0</v>
      </c>
      <c r="I33" s="3">
        <v>0</v>
      </c>
      <c r="J33" s="7">
        <v>0</v>
      </c>
      <c r="K33" s="3">
        <v>0</v>
      </c>
      <c r="L33" s="3">
        <v>0</v>
      </c>
      <c r="M33" s="3">
        <v>0</v>
      </c>
      <c r="N33" s="9">
        <v>0</v>
      </c>
    </row>
    <row r="34" spans="1:14" ht="12.75">
      <c r="A34" s="27"/>
      <c r="B34" s="30"/>
      <c r="C34" s="27"/>
      <c r="D34" s="1" t="s">
        <v>6</v>
      </c>
      <c r="E34" s="3">
        <f>H34+I34+J34+K34+L34+M34+N34</f>
        <v>615214.98</v>
      </c>
      <c r="F34" s="3">
        <f aca="true" t="shared" si="6" ref="F34:L34">SUM(F31:F33)</f>
        <v>423810</v>
      </c>
      <c r="G34" s="3">
        <f t="shared" si="6"/>
        <v>358936</v>
      </c>
      <c r="H34" s="3">
        <f t="shared" si="6"/>
        <v>0</v>
      </c>
      <c r="I34" s="3">
        <f t="shared" si="6"/>
        <v>0</v>
      </c>
      <c r="J34" s="7">
        <f t="shared" si="6"/>
        <v>481436.98</v>
      </c>
      <c r="K34" s="3">
        <f t="shared" si="6"/>
        <v>133778</v>
      </c>
      <c r="L34" s="3">
        <f t="shared" si="6"/>
        <v>0</v>
      </c>
      <c r="M34" s="3">
        <f>SUM(M31:M33)</f>
        <v>0</v>
      </c>
      <c r="N34" s="9">
        <v>0</v>
      </c>
    </row>
    <row r="35" spans="1:14" ht="12.75">
      <c r="A35" s="25">
        <v>7</v>
      </c>
      <c r="B35" s="28" t="s">
        <v>10</v>
      </c>
      <c r="C35" s="25" t="s">
        <v>3</v>
      </c>
      <c r="D35" s="1" t="s">
        <v>4</v>
      </c>
      <c r="E35" s="3">
        <f>H35+I35+J35+K35+L35</f>
        <v>0</v>
      </c>
      <c r="F35" s="3">
        <v>0</v>
      </c>
      <c r="G35" s="3">
        <v>0</v>
      </c>
      <c r="H35" s="3">
        <v>0</v>
      </c>
      <c r="I35" s="3">
        <v>0</v>
      </c>
      <c r="J35" s="7">
        <v>0</v>
      </c>
      <c r="K35" s="3">
        <v>0</v>
      </c>
      <c r="L35" s="3">
        <v>0</v>
      </c>
      <c r="M35" s="3">
        <v>0</v>
      </c>
      <c r="N35" s="9">
        <v>0</v>
      </c>
    </row>
    <row r="36" spans="1:14" ht="36">
      <c r="A36" s="26"/>
      <c r="B36" s="29"/>
      <c r="C36" s="26"/>
      <c r="D36" s="1" t="s">
        <v>5</v>
      </c>
      <c r="E36" s="3">
        <f>H36+I36+J36+K36+L36+M36+N36</f>
        <v>1666056.13</v>
      </c>
      <c r="F36" s="3">
        <f>671910-248100</f>
        <v>423810</v>
      </c>
      <c r="G36" s="3">
        <f>158906+400000-199970</f>
        <v>358936</v>
      </c>
      <c r="H36" s="3">
        <v>317502</v>
      </c>
      <c r="I36" s="3">
        <v>579530.5</v>
      </c>
      <c r="J36" s="7">
        <v>629648.96</v>
      </c>
      <c r="K36" s="16">
        <v>139374.67</v>
      </c>
      <c r="L36" s="3">
        <v>0</v>
      </c>
      <c r="M36" s="3">
        <v>0</v>
      </c>
      <c r="N36" s="9">
        <v>0</v>
      </c>
    </row>
    <row r="37" spans="1:14" ht="24">
      <c r="A37" s="26"/>
      <c r="B37" s="29"/>
      <c r="C37" s="26"/>
      <c r="D37" s="1" t="s">
        <v>9</v>
      </c>
      <c r="E37" s="3">
        <f>I37+J37+K37</f>
        <v>0</v>
      </c>
      <c r="F37" s="4">
        <v>0</v>
      </c>
      <c r="G37" s="3">
        <v>0</v>
      </c>
      <c r="H37" s="3">
        <v>0</v>
      </c>
      <c r="I37" s="3">
        <v>0</v>
      </c>
      <c r="J37" s="7">
        <v>0</v>
      </c>
      <c r="K37" s="3">
        <v>0</v>
      </c>
      <c r="L37" s="3">
        <v>0</v>
      </c>
      <c r="M37" s="3">
        <v>0</v>
      </c>
      <c r="N37" s="9">
        <v>0</v>
      </c>
    </row>
    <row r="38" spans="1:14" ht="12.75">
      <c r="A38" s="27"/>
      <c r="B38" s="30"/>
      <c r="C38" s="27"/>
      <c r="D38" s="1" t="s">
        <v>6</v>
      </c>
      <c r="E38" s="3">
        <f>H38+I38+J38+K38+L38+M38+N38</f>
        <v>1666056.13</v>
      </c>
      <c r="F38" s="3">
        <f aca="true" t="shared" si="7" ref="F38:L38">SUM(F35:F37)</f>
        <v>423810</v>
      </c>
      <c r="G38" s="3">
        <f t="shared" si="7"/>
        <v>358936</v>
      </c>
      <c r="H38" s="3">
        <f t="shared" si="7"/>
        <v>317502</v>
      </c>
      <c r="I38" s="3">
        <f t="shared" si="7"/>
        <v>579530.5</v>
      </c>
      <c r="J38" s="7">
        <f t="shared" si="7"/>
        <v>629648.96</v>
      </c>
      <c r="K38" s="3">
        <f t="shared" si="7"/>
        <v>139374.67</v>
      </c>
      <c r="L38" s="3">
        <f t="shared" si="7"/>
        <v>0</v>
      </c>
      <c r="M38" s="3">
        <f>SUM(M35:M37)</f>
        <v>0</v>
      </c>
      <c r="N38" s="9">
        <v>0</v>
      </c>
    </row>
    <row r="39" spans="1:14" ht="12.75">
      <c r="A39" s="25">
        <v>8</v>
      </c>
      <c r="B39" s="28" t="s">
        <v>15</v>
      </c>
      <c r="C39" s="25" t="s">
        <v>3</v>
      </c>
      <c r="D39" s="1" t="s">
        <v>4</v>
      </c>
      <c r="E39" s="3">
        <f>H39+I39+J39+K39+L39</f>
        <v>0</v>
      </c>
      <c r="F39" s="3"/>
      <c r="G39" s="3"/>
      <c r="H39" s="3">
        <v>0</v>
      </c>
      <c r="I39" s="3">
        <v>0</v>
      </c>
      <c r="J39" s="7">
        <v>0</v>
      </c>
      <c r="K39" s="3">
        <v>0</v>
      </c>
      <c r="L39" s="3">
        <v>0</v>
      </c>
      <c r="M39" s="3">
        <v>0</v>
      </c>
      <c r="N39" s="9">
        <v>0</v>
      </c>
    </row>
    <row r="40" spans="1:14" ht="36">
      <c r="A40" s="26"/>
      <c r="B40" s="29"/>
      <c r="C40" s="26"/>
      <c r="D40" s="1" t="s">
        <v>5</v>
      </c>
      <c r="E40" s="3">
        <f>H40+I40+J40+K40+L40+M40+N40</f>
        <v>64256</v>
      </c>
      <c r="F40" s="3"/>
      <c r="G40" s="3"/>
      <c r="H40" s="3">
        <v>64256</v>
      </c>
      <c r="I40" s="3">
        <v>0</v>
      </c>
      <c r="J40" s="7">
        <v>0</v>
      </c>
      <c r="K40" s="16">
        <v>0</v>
      </c>
      <c r="L40" s="3">
        <v>0</v>
      </c>
      <c r="M40" s="3">
        <v>0</v>
      </c>
      <c r="N40" s="9">
        <v>0</v>
      </c>
    </row>
    <row r="41" spans="1:14" ht="24">
      <c r="A41" s="26"/>
      <c r="B41" s="29"/>
      <c r="C41" s="26"/>
      <c r="D41" s="1" t="s">
        <v>9</v>
      </c>
      <c r="E41" s="3">
        <f>I41+J41+K41</f>
        <v>0</v>
      </c>
      <c r="F41" s="3"/>
      <c r="G41" s="3"/>
      <c r="H41" s="3">
        <v>0</v>
      </c>
      <c r="I41" s="3">
        <v>0</v>
      </c>
      <c r="J41" s="7">
        <v>0</v>
      </c>
      <c r="K41" s="3">
        <v>0</v>
      </c>
      <c r="L41" s="3">
        <v>0</v>
      </c>
      <c r="M41" s="3">
        <v>0</v>
      </c>
      <c r="N41" s="9">
        <v>0</v>
      </c>
    </row>
    <row r="42" spans="1:14" ht="12.75">
      <c r="A42" s="27"/>
      <c r="B42" s="30"/>
      <c r="C42" s="27"/>
      <c r="D42" s="1" t="s">
        <v>6</v>
      </c>
      <c r="E42" s="3">
        <f>H42+I42+J42+K42+L42+M42+N42</f>
        <v>64256</v>
      </c>
      <c r="F42" s="3"/>
      <c r="G42" s="3"/>
      <c r="H42" s="3">
        <f>H39+H40+H41</f>
        <v>64256</v>
      </c>
      <c r="I42" s="3">
        <v>0</v>
      </c>
      <c r="J42" s="7">
        <v>0</v>
      </c>
      <c r="K42" s="3">
        <v>0</v>
      </c>
      <c r="L42" s="3">
        <v>0</v>
      </c>
      <c r="M42" s="3">
        <v>0</v>
      </c>
      <c r="N42" s="9">
        <v>0</v>
      </c>
    </row>
    <row r="43" spans="1:14" ht="12.75">
      <c r="A43" s="25">
        <v>9</v>
      </c>
      <c r="B43" s="28" t="s">
        <v>17</v>
      </c>
      <c r="C43" s="25" t="s">
        <v>3</v>
      </c>
      <c r="D43" s="1" t="s">
        <v>4</v>
      </c>
      <c r="E43" s="3">
        <f>I43+J43+K43</f>
        <v>0</v>
      </c>
      <c r="F43" s="3"/>
      <c r="G43" s="3"/>
      <c r="H43" s="3">
        <v>0</v>
      </c>
      <c r="I43" s="3">
        <v>0</v>
      </c>
      <c r="J43" s="7">
        <v>0</v>
      </c>
      <c r="K43" s="3">
        <v>0</v>
      </c>
      <c r="L43" s="3">
        <v>0</v>
      </c>
      <c r="M43" s="3">
        <v>0</v>
      </c>
      <c r="N43" s="9">
        <v>0</v>
      </c>
    </row>
    <row r="44" spans="1:14" ht="36">
      <c r="A44" s="26"/>
      <c r="B44" s="29"/>
      <c r="C44" s="26"/>
      <c r="D44" s="1" t="s">
        <v>5</v>
      </c>
      <c r="E44" s="3">
        <f>H44+I44+J44+K44+L44+M44+N44</f>
        <v>99000</v>
      </c>
      <c r="F44" s="3"/>
      <c r="G44" s="3"/>
      <c r="H44" s="3">
        <v>99000</v>
      </c>
      <c r="I44" s="3">
        <v>0</v>
      </c>
      <c r="J44" s="7">
        <v>0</v>
      </c>
      <c r="K44" s="16">
        <v>0</v>
      </c>
      <c r="L44" s="3">
        <v>0</v>
      </c>
      <c r="M44" s="3">
        <v>0</v>
      </c>
      <c r="N44" s="9">
        <v>0</v>
      </c>
    </row>
    <row r="45" spans="1:14" ht="24">
      <c r="A45" s="26"/>
      <c r="B45" s="29"/>
      <c r="C45" s="26"/>
      <c r="D45" s="1" t="s">
        <v>9</v>
      </c>
      <c r="E45" s="3">
        <f>H45+I45+J45+K45+L45</f>
        <v>0</v>
      </c>
      <c r="F45" s="3"/>
      <c r="G45" s="3"/>
      <c r="H45" s="3">
        <v>0</v>
      </c>
      <c r="I45" s="3">
        <v>0</v>
      </c>
      <c r="J45" s="7">
        <v>0</v>
      </c>
      <c r="K45" s="3">
        <v>0</v>
      </c>
      <c r="L45" s="3">
        <v>0</v>
      </c>
      <c r="M45" s="3">
        <v>0</v>
      </c>
      <c r="N45" s="9">
        <v>0</v>
      </c>
    </row>
    <row r="46" spans="1:14" ht="12.75">
      <c r="A46" s="27"/>
      <c r="B46" s="30"/>
      <c r="C46" s="27"/>
      <c r="D46" s="1" t="s">
        <v>6</v>
      </c>
      <c r="E46" s="3">
        <f>H46+I46+J46+K46+L46+M46+N46</f>
        <v>99000</v>
      </c>
      <c r="F46" s="3"/>
      <c r="G46" s="3"/>
      <c r="H46" s="3">
        <f>H43+H44+H45</f>
        <v>99000</v>
      </c>
      <c r="I46" s="3">
        <v>0</v>
      </c>
      <c r="J46" s="7">
        <v>0</v>
      </c>
      <c r="K46" s="3">
        <v>0</v>
      </c>
      <c r="L46" s="3">
        <v>0</v>
      </c>
      <c r="M46" s="3">
        <v>0</v>
      </c>
      <c r="N46" s="9">
        <v>0</v>
      </c>
    </row>
    <row r="47" spans="1:14" ht="12.75">
      <c r="A47" s="25">
        <v>10</v>
      </c>
      <c r="B47" s="28" t="s">
        <v>16</v>
      </c>
      <c r="C47" s="25" t="s">
        <v>3</v>
      </c>
      <c r="D47" s="1" t="s">
        <v>4</v>
      </c>
      <c r="E47" s="3">
        <f>I47+J47+K47</f>
        <v>0</v>
      </c>
      <c r="F47" s="3"/>
      <c r="G47" s="3"/>
      <c r="H47" s="3">
        <v>0</v>
      </c>
      <c r="I47" s="3">
        <v>0</v>
      </c>
      <c r="J47" s="7">
        <v>0</v>
      </c>
      <c r="K47" s="3">
        <v>0</v>
      </c>
      <c r="L47" s="3">
        <v>0</v>
      </c>
      <c r="M47" s="3">
        <v>0</v>
      </c>
      <c r="N47" s="9">
        <v>0</v>
      </c>
    </row>
    <row r="48" spans="1:14" ht="36">
      <c r="A48" s="26"/>
      <c r="B48" s="29"/>
      <c r="C48" s="26"/>
      <c r="D48" s="1" t="s">
        <v>5</v>
      </c>
      <c r="E48" s="3">
        <f>H48+I48+J48+K48+L48+M48+N48</f>
        <v>1321284.65</v>
      </c>
      <c r="F48" s="3"/>
      <c r="G48" s="3"/>
      <c r="H48" s="3">
        <v>1221284.65</v>
      </c>
      <c r="I48" s="3">
        <v>0</v>
      </c>
      <c r="J48" s="7">
        <v>100000</v>
      </c>
      <c r="K48" s="16">
        <v>0</v>
      </c>
      <c r="L48" s="3">
        <v>0</v>
      </c>
      <c r="M48" s="3">
        <v>0</v>
      </c>
      <c r="N48" s="9">
        <v>0</v>
      </c>
    </row>
    <row r="49" spans="1:14" ht="24">
      <c r="A49" s="26"/>
      <c r="B49" s="29"/>
      <c r="C49" s="26"/>
      <c r="D49" s="1" t="s">
        <v>9</v>
      </c>
      <c r="E49" s="3">
        <f aca="true" t="shared" si="8" ref="E49:E75">H49+I49+J49+K49+L49</f>
        <v>0</v>
      </c>
      <c r="F49" s="3"/>
      <c r="G49" s="3"/>
      <c r="H49" s="3">
        <v>0</v>
      </c>
      <c r="I49" s="3">
        <v>0</v>
      </c>
      <c r="J49" s="7">
        <v>0</v>
      </c>
      <c r="K49" s="3">
        <v>0</v>
      </c>
      <c r="L49" s="3">
        <v>0</v>
      </c>
      <c r="M49" s="3">
        <v>0</v>
      </c>
      <c r="N49" s="9">
        <v>0</v>
      </c>
    </row>
    <row r="50" spans="1:14" ht="12.75">
      <c r="A50" s="27"/>
      <c r="B50" s="30"/>
      <c r="C50" s="27"/>
      <c r="D50" s="1" t="s">
        <v>6</v>
      </c>
      <c r="E50" s="3">
        <f>H50+I50+J50+K50+L50+M50+N50</f>
        <v>1321284.65</v>
      </c>
      <c r="F50" s="3"/>
      <c r="G50" s="3"/>
      <c r="H50" s="3">
        <f>H47+H48+H49</f>
        <v>1221284.65</v>
      </c>
      <c r="I50" s="3">
        <v>0</v>
      </c>
      <c r="J50" s="7">
        <f>J48+J49</f>
        <v>100000</v>
      </c>
      <c r="K50" s="3">
        <v>0</v>
      </c>
      <c r="L50" s="3">
        <v>0</v>
      </c>
      <c r="M50" s="3">
        <v>0</v>
      </c>
      <c r="N50" s="9">
        <v>0</v>
      </c>
    </row>
    <row r="51" spans="1:14" ht="12.75">
      <c r="A51" s="25">
        <v>11</v>
      </c>
      <c r="B51" s="28" t="s">
        <v>12</v>
      </c>
      <c r="C51" s="25" t="s">
        <v>3</v>
      </c>
      <c r="D51" s="1" t="s">
        <v>4</v>
      </c>
      <c r="E51" s="3">
        <f t="shared" si="8"/>
        <v>0</v>
      </c>
      <c r="F51" s="3">
        <v>0</v>
      </c>
      <c r="G51" s="3">
        <v>0</v>
      </c>
      <c r="H51" s="3">
        <v>0</v>
      </c>
      <c r="I51" s="3">
        <v>0</v>
      </c>
      <c r="J51" s="7">
        <v>0</v>
      </c>
      <c r="K51" s="3">
        <v>0</v>
      </c>
      <c r="L51" s="3">
        <v>0</v>
      </c>
      <c r="M51" s="3">
        <v>0</v>
      </c>
      <c r="N51" s="9">
        <v>0</v>
      </c>
    </row>
    <row r="52" spans="1:14" ht="36">
      <c r="A52" s="26"/>
      <c r="B52" s="29"/>
      <c r="C52" s="26"/>
      <c r="D52" s="1" t="s">
        <v>5</v>
      </c>
      <c r="E52" s="3">
        <f>H52+I52+J52+K52+L52+M52+N52</f>
        <v>2114897.57</v>
      </c>
      <c r="F52" s="3">
        <f>6511287.55-93553+2111740</f>
        <v>8529474.55</v>
      </c>
      <c r="G52" s="3">
        <f>1711098.45+2739279.5</f>
        <v>4450377.95</v>
      </c>
      <c r="H52" s="3">
        <v>2114897.57</v>
      </c>
      <c r="I52" s="3">
        <v>0</v>
      </c>
      <c r="J52" s="7">
        <v>0</v>
      </c>
      <c r="K52" s="16">
        <v>0</v>
      </c>
      <c r="L52" s="3">
        <v>0</v>
      </c>
      <c r="M52" s="3">
        <v>0</v>
      </c>
      <c r="N52" s="9">
        <v>0</v>
      </c>
    </row>
    <row r="53" spans="1:14" ht="24">
      <c r="A53" s="26"/>
      <c r="B53" s="29"/>
      <c r="C53" s="26"/>
      <c r="D53" s="1" t="s">
        <v>9</v>
      </c>
      <c r="E53" s="3">
        <f t="shared" si="8"/>
        <v>0</v>
      </c>
      <c r="F53" s="4">
        <v>0</v>
      </c>
      <c r="G53" s="3">
        <v>0</v>
      </c>
      <c r="H53" s="3">
        <v>0</v>
      </c>
      <c r="I53" s="3">
        <v>0</v>
      </c>
      <c r="J53" s="7">
        <v>0</v>
      </c>
      <c r="K53" s="3">
        <v>0</v>
      </c>
      <c r="L53" s="3">
        <v>0</v>
      </c>
      <c r="M53" s="3">
        <v>0</v>
      </c>
      <c r="N53" s="9">
        <v>0</v>
      </c>
    </row>
    <row r="54" spans="1:14" ht="12.75">
      <c r="A54" s="27"/>
      <c r="B54" s="30"/>
      <c r="C54" s="27"/>
      <c r="D54" s="1" t="s">
        <v>6</v>
      </c>
      <c r="E54" s="3">
        <f>H54+I54+J54+K54+L54+M54+N54</f>
        <v>2114897.57</v>
      </c>
      <c r="F54" s="3">
        <f aca="true" t="shared" si="9" ref="F54:L54">SUM(F51:F53)</f>
        <v>8529474.55</v>
      </c>
      <c r="G54" s="3">
        <f t="shared" si="9"/>
        <v>4450377.95</v>
      </c>
      <c r="H54" s="3">
        <f t="shared" si="9"/>
        <v>2114897.57</v>
      </c>
      <c r="I54" s="3">
        <f t="shared" si="9"/>
        <v>0</v>
      </c>
      <c r="J54" s="7">
        <f t="shared" si="9"/>
        <v>0</v>
      </c>
      <c r="K54" s="3">
        <f t="shared" si="9"/>
        <v>0</v>
      </c>
      <c r="L54" s="3">
        <f t="shared" si="9"/>
        <v>0</v>
      </c>
      <c r="M54" s="3">
        <f>SUM(M51:M53)</f>
        <v>0</v>
      </c>
      <c r="N54" s="9">
        <v>0</v>
      </c>
    </row>
    <row r="55" spans="1:14" ht="12.75">
      <c r="A55" s="25">
        <v>12</v>
      </c>
      <c r="B55" s="28" t="s">
        <v>18</v>
      </c>
      <c r="C55" s="25" t="s">
        <v>3</v>
      </c>
      <c r="D55" s="1" t="s">
        <v>4</v>
      </c>
      <c r="E55" s="3">
        <f t="shared" si="8"/>
        <v>0</v>
      </c>
      <c r="F55" s="3"/>
      <c r="G55" s="3"/>
      <c r="H55" s="3">
        <v>0</v>
      </c>
      <c r="I55" s="3">
        <v>0</v>
      </c>
      <c r="J55" s="7">
        <v>0</v>
      </c>
      <c r="K55" s="3">
        <v>0</v>
      </c>
      <c r="L55" s="3">
        <v>0</v>
      </c>
      <c r="M55" s="3">
        <v>0</v>
      </c>
      <c r="N55" s="9">
        <v>0</v>
      </c>
    </row>
    <row r="56" spans="1:14" ht="36">
      <c r="A56" s="26"/>
      <c r="B56" s="29"/>
      <c r="C56" s="26"/>
      <c r="D56" s="1" t="s">
        <v>5</v>
      </c>
      <c r="E56" s="3">
        <f>H56+I56+J56+K56+L56+M56+N56</f>
        <v>424069</v>
      </c>
      <c r="F56" s="3"/>
      <c r="G56" s="3"/>
      <c r="H56" s="3">
        <v>99999</v>
      </c>
      <c r="I56" s="3">
        <v>0</v>
      </c>
      <c r="J56" s="7">
        <v>0</v>
      </c>
      <c r="K56" s="16">
        <v>324070</v>
      </c>
      <c r="L56" s="3">
        <v>0</v>
      </c>
      <c r="M56" s="3">
        <v>0</v>
      </c>
      <c r="N56" s="9">
        <v>0</v>
      </c>
    </row>
    <row r="57" spans="1:14" ht="24">
      <c r="A57" s="26"/>
      <c r="B57" s="29"/>
      <c r="C57" s="26"/>
      <c r="D57" s="1" t="s">
        <v>9</v>
      </c>
      <c r="E57" s="3">
        <f t="shared" si="8"/>
        <v>0</v>
      </c>
      <c r="F57" s="3"/>
      <c r="G57" s="3"/>
      <c r="H57" s="3">
        <v>0</v>
      </c>
      <c r="I57" s="3">
        <v>0</v>
      </c>
      <c r="J57" s="7">
        <v>0</v>
      </c>
      <c r="K57" s="3">
        <v>0</v>
      </c>
      <c r="L57" s="3">
        <v>0</v>
      </c>
      <c r="M57" s="3">
        <v>0</v>
      </c>
      <c r="N57" s="9">
        <v>0</v>
      </c>
    </row>
    <row r="58" spans="1:14" ht="12.75">
      <c r="A58" s="27"/>
      <c r="B58" s="30"/>
      <c r="C58" s="27"/>
      <c r="D58" s="1" t="s">
        <v>6</v>
      </c>
      <c r="E58" s="3">
        <f>H58+I58+J58+K58+L58+M58+N58</f>
        <v>424069</v>
      </c>
      <c r="F58" s="3"/>
      <c r="G58" s="3"/>
      <c r="H58" s="3">
        <f>SUM(H55:H57)</f>
        <v>99999</v>
      </c>
      <c r="I58" s="3">
        <v>0</v>
      </c>
      <c r="J58" s="7">
        <v>0</v>
      </c>
      <c r="K58" s="3">
        <f>K56</f>
        <v>324070</v>
      </c>
      <c r="L58" s="3">
        <v>0</v>
      </c>
      <c r="M58" s="3">
        <v>0</v>
      </c>
      <c r="N58" s="9">
        <v>0</v>
      </c>
    </row>
    <row r="59" spans="1:14" ht="12.75">
      <c r="A59" s="25">
        <v>13</v>
      </c>
      <c r="B59" s="28" t="s">
        <v>19</v>
      </c>
      <c r="C59" s="25" t="s">
        <v>3</v>
      </c>
      <c r="D59" s="1" t="s">
        <v>4</v>
      </c>
      <c r="E59" s="3">
        <f t="shared" si="8"/>
        <v>0</v>
      </c>
      <c r="F59" s="3"/>
      <c r="G59" s="3"/>
      <c r="H59" s="3">
        <v>0</v>
      </c>
      <c r="I59" s="3">
        <v>0</v>
      </c>
      <c r="J59" s="7">
        <v>0</v>
      </c>
      <c r="K59" s="3">
        <v>0</v>
      </c>
      <c r="L59" s="3">
        <v>0</v>
      </c>
      <c r="M59" s="3">
        <v>0</v>
      </c>
      <c r="N59" s="9">
        <v>0</v>
      </c>
    </row>
    <row r="60" spans="1:14" ht="36">
      <c r="A60" s="26"/>
      <c r="B60" s="29"/>
      <c r="C60" s="26"/>
      <c r="D60" s="1" t="s">
        <v>5</v>
      </c>
      <c r="E60" s="3">
        <f>H60+I60+J60+K60+L60+M60+N60</f>
        <v>195500</v>
      </c>
      <c r="F60" s="3"/>
      <c r="G60" s="3"/>
      <c r="H60" s="3">
        <v>0</v>
      </c>
      <c r="I60" s="3">
        <v>195500</v>
      </c>
      <c r="J60" s="7">
        <v>0</v>
      </c>
      <c r="K60" s="16">
        <v>0</v>
      </c>
      <c r="L60" s="3">
        <v>0</v>
      </c>
      <c r="M60" s="3">
        <v>0</v>
      </c>
      <c r="N60" s="9">
        <v>0</v>
      </c>
    </row>
    <row r="61" spans="1:14" ht="24">
      <c r="A61" s="26"/>
      <c r="B61" s="29"/>
      <c r="C61" s="26"/>
      <c r="D61" s="1" t="s">
        <v>9</v>
      </c>
      <c r="E61" s="3">
        <f t="shared" si="8"/>
        <v>0</v>
      </c>
      <c r="F61" s="3"/>
      <c r="G61" s="3"/>
      <c r="H61" s="3">
        <v>0</v>
      </c>
      <c r="I61" s="3">
        <v>0</v>
      </c>
      <c r="J61" s="7">
        <v>0</v>
      </c>
      <c r="K61" s="3">
        <v>0</v>
      </c>
      <c r="L61" s="3">
        <v>0</v>
      </c>
      <c r="M61" s="3">
        <v>0</v>
      </c>
      <c r="N61" s="9">
        <v>0</v>
      </c>
    </row>
    <row r="62" spans="1:14" ht="12.75">
      <c r="A62" s="27"/>
      <c r="B62" s="30"/>
      <c r="C62" s="27"/>
      <c r="D62" s="1" t="s">
        <v>6</v>
      </c>
      <c r="E62" s="3">
        <f>H62+I62+J62+K62+L62+M62+N62</f>
        <v>195500</v>
      </c>
      <c r="F62" s="3"/>
      <c r="G62" s="3"/>
      <c r="H62" s="3">
        <f>SUM(H59:H61)</f>
        <v>0</v>
      </c>
      <c r="I62" s="3">
        <f>SUM(I59:I61)</f>
        <v>195500</v>
      </c>
      <c r="J62" s="7">
        <v>0</v>
      </c>
      <c r="K62" s="3">
        <v>0</v>
      </c>
      <c r="L62" s="3">
        <v>0</v>
      </c>
      <c r="M62" s="3">
        <v>0</v>
      </c>
      <c r="N62" s="9">
        <v>0</v>
      </c>
    </row>
    <row r="63" spans="1:14" ht="12.75">
      <c r="A63" s="25">
        <v>14</v>
      </c>
      <c r="B63" s="46" t="s">
        <v>30</v>
      </c>
      <c r="C63" s="25" t="s">
        <v>3</v>
      </c>
      <c r="D63" s="1" t="s">
        <v>4</v>
      </c>
      <c r="E63" s="3">
        <f t="shared" si="8"/>
        <v>0</v>
      </c>
      <c r="F63" s="3">
        <v>0</v>
      </c>
      <c r="G63" s="3">
        <v>0</v>
      </c>
      <c r="H63" s="3">
        <v>0</v>
      </c>
      <c r="I63" s="3">
        <v>0</v>
      </c>
      <c r="J63" s="7">
        <v>0</v>
      </c>
      <c r="K63" s="3">
        <v>0</v>
      </c>
      <c r="L63" s="3">
        <v>0</v>
      </c>
      <c r="M63" s="3">
        <v>0</v>
      </c>
      <c r="N63" s="9">
        <v>0</v>
      </c>
    </row>
    <row r="64" spans="1:14" ht="36">
      <c r="A64" s="26"/>
      <c r="B64" s="47"/>
      <c r="C64" s="26"/>
      <c r="D64" s="1" t="s">
        <v>5</v>
      </c>
      <c r="E64" s="3">
        <f>H64+I64+J64+K64+L64+M64+N64</f>
        <v>986279.08</v>
      </c>
      <c r="F64" s="3">
        <v>0</v>
      </c>
      <c r="G64" s="3">
        <f>18880737.05+199970+3000000+90745.5</f>
        <v>22171452.55</v>
      </c>
      <c r="H64" s="3">
        <v>0</v>
      </c>
      <c r="I64" s="3">
        <v>402400</v>
      </c>
      <c r="J64" s="7">
        <v>248927.08</v>
      </c>
      <c r="K64" s="16">
        <v>158002</v>
      </c>
      <c r="L64" s="3">
        <v>176950</v>
      </c>
      <c r="M64" s="3">
        <v>0</v>
      </c>
      <c r="N64" s="9">
        <v>0</v>
      </c>
    </row>
    <row r="65" spans="1:14" ht="24">
      <c r="A65" s="26"/>
      <c r="B65" s="47"/>
      <c r="C65" s="26"/>
      <c r="D65" s="1" t="s">
        <v>9</v>
      </c>
      <c r="E65" s="3">
        <f t="shared" si="8"/>
        <v>0</v>
      </c>
      <c r="F65" s="4">
        <v>0</v>
      </c>
      <c r="G65" s="3">
        <v>0</v>
      </c>
      <c r="H65" s="3">
        <v>0</v>
      </c>
      <c r="I65" s="3">
        <v>0</v>
      </c>
      <c r="J65" s="7">
        <v>0</v>
      </c>
      <c r="K65" s="3">
        <v>0</v>
      </c>
      <c r="L65" s="3">
        <v>0</v>
      </c>
      <c r="M65" s="3">
        <v>0</v>
      </c>
      <c r="N65" s="9">
        <v>0</v>
      </c>
    </row>
    <row r="66" spans="1:14" ht="12.75">
      <c r="A66" s="27"/>
      <c r="B66" s="48"/>
      <c r="C66" s="27"/>
      <c r="D66" s="1" t="s">
        <v>6</v>
      </c>
      <c r="E66" s="3">
        <f>H66+I66+J66+K66+L66+M66+N66</f>
        <v>986279.08</v>
      </c>
      <c r="F66" s="3">
        <f aca="true" t="shared" si="10" ref="F66:L66">SUM(F63:F65)</f>
        <v>0</v>
      </c>
      <c r="G66" s="3">
        <f t="shared" si="10"/>
        <v>22171452.55</v>
      </c>
      <c r="H66" s="3">
        <f t="shared" si="10"/>
        <v>0</v>
      </c>
      <c r="I66" s="3">
        <f t="shared" si="10"/>
        <v>402400</v>
      </c>
      <c r="J66" s="7">
        <f t="shared" si="10"/>
        <v>248927.08</v>
      </c>
      <c r="K66" s="3">
        <f t="shared" si="10"/>
        <v>158002</v>
      </c>
      <c r="L66" s="3">
        <f t="shared" si="10"/>
        <v>176950</v>
      </c>
      <c r="M66" s="3">
        <f>SUM(M63:M65)</f>
        <v>0</v>
      </c>
      <c r="N66" s="9">
        <v>0</v>
      </c>
    </row>
    <row r="67" spans="1:14" ht="12.75">
      <c r="A67" s="31">
        <v>15</v>
      </c>
      <c r="B67" s="34" t="s">
        <v>29</v>
      </c>
      <c r="C67" s="31" t="s">
        <v>3</v>
      </c>
      <c r="D67" s="1" t="s">
        <v>4</v>
      </c>
      <c r="E67" s="3">
        <f t="shared" si="8"/>
        <v>0</v>
      </c>
      <c r="F67" s="3">
        <v>0</v>
      </c>
      <c r="G67" s="3">
        <v>0</v>
      </c>
      <c r="H67" s="3">
        <v>0</v>
      </c>
      <c r="I67" s="3">
        <v>0</v>
      </c>
      <c r="J67" s="7">
        <v>0</v>
      </c>
      <c r="K67" s="3">
        <v>0</v>
      </c>
      <c r="L67" s="3">
        <v>0</v>
      </c>
      <c r="M67" s="3">
        <v>0</v>
      </c>
      <c r="N67" s="9">
        <v>0</v>
      </c>
    </row>
    <row r="68" spans="1:14" ht="36">
      <c r="A68" s="31"/>
      <c r="B68" s="34"/>
      <c r="C68" s="31"/>
      <c r="D68" s="1" t="s">
        <v>5</v>
      </c>
      <c r="E68" s="3">
        <f>H68+I68+J68+K68+L68+M68+N68</f>
        <v>89681262.59</v>
      </c>
      <c r="F68" s="3">
        <v>0</v>
      </c>
      <c r="G68" s="3">
        <f>18880737.05+199970+3000000+90745.5</f>
        <v>22171452.55</v>
      </c>
      <c r="H68" s="3">
        <v>14143139.8</v>
      </c>
      <c r="I68" s="3">
        <v>10785666.35</v>
      </c>
      <c r="J68" s="7">
        <v>15462460.11</v>
      </c>
      <c r="K68" s="16">
        <v>18072275.83</v>
      </c>
      <c r="L68" s="20">
        <v>9444834</v>
      </c>
      <c r="M68" s="21">
        <v>10558191.75</v>
      </c>
      <c r="N68" s="9">
        <v>11214694.75</v>
      </c>
    </row>
    <row r="69" spans="1:14" ht="24">
      <c r="A69" s="31"/>
      <c r="B69" s="34"/>
      <c r="C69" s="31"/>
      <c r="D69" s="1" t="s">
        <v>9</v>
      </c>
      <c r="E69" s="3">
        <f t="shared" si="8"/>
        <v>0</v>
      </c>
      <c r="F69" s="7">
        <v>0</v>
      </c>
      <c r="G69" s="3">
        <v>0</v>
      </c>
      <c r="H69" s="3">
        <v>0</v>
      </c>
      <c r="I69" s="3">
        <v>0</v>
      </c>
      <c r="J69" s="7">
        <v>0</v>
      </c>
      <c r="K69" s="3">
        <v>0</v>
      </c>
      <c r="L69" s="3">
        <v>0</v>
      </c>
      <c r="M69" s="3">
        <v>0</v>
      </c>
      <c r="N69" s="9">
        <v>0</v>
      </c>
    </row>
    <row r="70" spans="1:14" ht="12.75">
      <c r="A70" s="31"/>
      <c r="B70" s="34"/>
      <c r="C70" s="31"/>
      <c r="D70" s="1" t="s">
        <v>6</v>
      </c>
      <c r="E70" s="3">
        <f>H70+I70+J70+K70+L70+M70+N70</f>
        <v>89681271.59</v>
      </c>
      <c r="F70" s="3">
        <f>SUM(F67:F69)</f>
        <v>0</v>
      </c>
      <c r="G70" s="3">
        <f>SUM(G67:G69)</f>
        <v>22171452.55</v>
      </c>
      <c r="H70" s="3">
        <f>SUM(H67:H69)</f>
        <v>14143139.8</v>
      </c>
      <c r="I70" s="3">
        <f>SUM(I67:I69)</f>
        <v>10785666.35</v>
      </c>
      <c r="J70" s="7">
        <v>15462469.11</v>
      </c>
      <c r="K70" s="3">
        <f>K68</f>
        <v>18072275.83</v>
      </c>
      <c r="L70" s="3">
        <f>L68</f>
        <v>9444834</v>
      </c>
      <c r="M70" s="3">
        <f>M68</f>
        <v>10558191.75</v>
      </c>
      <c r="N70" s="9">
        <f>N67+N68+N69</f>
        <v>11214694.75</v>
      </c>
    </row>
    <row r="71" spans="1:14" ht="12.75">
      <c r="A71" s="31">
        <v>16</v>
      </c>
      <c r="B71" s="34" t="s">
        <v>24</v>
      </c>
      <c r="C71" s="31" t="s">
        <v>3</v>
      </c>
      <c r="D71" s="1" t="s">
        <v>4</v>
      </c>
      <c r="E71" s="3">
        <f t="shared" si="8"/>
        <v>0</v>
      </c>
      <c r="F71" s="3">
        <v>0</v>
      </c>
      <c r="G71" s="3">
        <v>0</v>
      </c>
      <c r="H71" s="3">
        <v>0</v>
      </c>
      <c r="I71" s="3">
        <v>0</v>
      </c>
      <c r="J71" s="7">
        <v>0</v>
      </c>
      <c r="K71" s="3">
        <v>0</v>
      </c>
      <c r="L71" s="3">
        <v>0</v>
      </c>
      <c r="M71" s="3">
        <v>0</v>
      </c>
      <c r="N71" s="9">
        <v>0</v>
      </c>
    </row>
    <row r="72" spans="1:14" ht="36">
      <c r="A72" s="31"/>
      <c r="B72" s="34"/>
      <c r="C72" s="31"/>
      <c r="D72" s="1" t="s">
        <v>5</v>
      </c>
      <c r="E72" s="3">
        <f>H72+I72+J72+K72+L72+M72+N72</f>
        <v>593514</v>
      </c>
      <c r="F72" s="3">
        <v>0</v>
      </c>
      <c r="G72" s="3">
        <f>18880737.05+199970+3000000+90745.5</f>
        <v>22171452.55</v>
      </c>
      <c r="H72" s="3">
        <v>0</v>
      </c>
      <c r="I72" s="3">
        <v>93600</v>
      </c>
      <c r="J72" s="7">
        <v>64116</v>
      </c>
      <c r="K72" s="16">
        <v>236748</v>
      </c>
      <c r="L72" s="3">
        <v>199050</v>
      </c>
      <c r="M72" s="3">
        <v>0</v>
      </c>
      <c r="N72" s="9">
        <v>0</v>
      </c>
    </row>
    <row r="73" spans="1:14" ht="24">
      <c r="A73" s="31"/>
      <c r="B73" s="34"/>
      <c r="C73" s="31"/>
      <c r="D73" s="1" t="s">
        <v>9</v>
      </c>
      <c r="E73" s="3">
        <f t="shared" si="8"/>
        <v>0</v>
      </c>
      <c r="F73" s="7">
        <v>0</v>
      </c>
      <c r="G73" s="3">
        <v>0</v>
      </c>
      <c r="H73" s="3">
        <v>0</v>
      </c>
      <c r="I73" s="3">
        <v>0</v>
      </c>
      <c r="J73" s="7">
        <v>0</v>
      </c>
      <c r="K73" s="3">
        <v>0</v>
      </c>
      <c r="L73" s="3">
        <v>0</v>
      </c>
      <c r="M73" s="3">
        <v>0</v>
      </c>
      <c r="N73" s="9">
        <v>0</v>
      </c>
    </row>
    <row r="74" spans="1:14" ht="12.75">
      <c r="A74" s="31"/>
      <c r="B74" s="34"/>
      <c r="C74" s="31"/>
      <c r="D74" s="1" t="s">
        <v>6</v>
      </c>
      <c r="E74" s="3">
        <f>H74+I74+J74+K74+L74+M74+N74</f>
        <v>593514</v>
      </c>
      <c r="F74" s="3">
        <f aca="true" t="shared" si="11" ref="F74:K74">SUM(F71:F73)</f>
        <v>0</v>
      </c>
      <c r="G74" s="3">
        <f t="shared" si="11"/>
        <v>22171452.55</v>
      </c>
      <c r="H74" s="3">
        <f t="shared" si="11"/>
        <v>0</v>
      </c>
      <c r="I74" s="3">
        <f t="shared" si="11"/>
        <v>93600</v>
      </c>
      <c r="J74" s="7">
        <f t="shared" si="11"/>
        <v>64116</v>
      </c>
      <c r="K74" s="3">
        <f t="shared" si="11"/>
        <v>236748</v>
      </c>
      <c r="L74" s="3">
        <f>SUM(L71:L73)</f>
        <v>199050</v>
      </c>
      <c r="M74" s="3">
        <f>SUM(M71:M73)</f>
        <v>0</v>
      </c>
      <c r="N74" s="9">
        <v>0</v>
      </c>
    </row>
    <row r="75" spans="1:14" ht="12.75">
      <c r="A75" s="31">
        <v>17</v>
      </c>
      <c r="B75" s="34" t="s">
        <v>25</v>
      </c>
      <c r="C75" s="31" t="s">
        <v>3</v>
      </c>
      <c r="D75" s="1" t="s">
        <v>4</v>
      </c>
      <c r="E75" s="3">
        <f t="shared" si="8"/>
        <v>0</v>
      </c>
      <c r="F75" s="3">
        <v>0</v>
      </c>
      <c r="G75" s="3">
        <v>0</v>
      </c>
      <c r="H75" s="3">
        <v>0</v>
      </c>
      <c r="I75" s="3">
        <v>0</v>
      </c>
      <c r="J75" s="7">
        <v>0</v>
      </c>
      <c r="K75" s="3">
        <v>0</v>
      </c>
      <c r="L75" s="3">
        <v>0</v>
      </c>
      <c r="M75" s="3">
        <v>0</v>
      </c>
      <c r="N75" s="9">
        <v>0</v>
      </c>
    </row>
    <row r="76" spans="1:14" ht="36">
      <c r="A76" s="31"/>
      <c r="B76" s="34"/>
      <c r="C76" s="31"/>
      <c r="D76" s="1" t="s">
        <v>5</v>
      </c>
      <c r="E76" s="3">
        <f>H76+I76+J76+K76+L76+M76+N76</f>
        <v>2032379.44</v>
      </c>
      <c r="F76" s="3">
        <v>0</v>
      </c>
      <c r="G76" s="3">
        <f>18880737.05+199970+3000000+90745.5</f>
        <v>22171452.55</v>
      </c>
      <c r="H76" s="3">
        <v>0</v>
      </c>
      <c r="I76" s="3">
        <v>87200</v>
      </c>
      <c r="J76" s="7">
        <v>467945.52</v>
      </c>
      <c r="K76" s="16">
        <v>482924</v>
      </c>
      <c r="L76" s="20">
        <v>0</v>
      </c>
      <c r="M76" s="21">
        <v>497154.96</v>
      </c>
      <c r="N76" s="9">
        <v>497154.96</v>
      </c>
    </row>
    <row r="77" spans="1:14" ht="24">
      <c r="A77" s="31"/>
      <c r="B77" s="34"/>
      <c r="C77" s="31"/>
      <c r="D77" s="1" t="s">
        <v>9</v>
      </c>
      <c r="E77" s="3">
        <f>H77+I77+J77+K77+L77</f>
        <v>0</v>
      </c>
      <c r="F77" s="7">
        <v>0</v>
      </c>
      <c r="G77" s="3">
        <v>0</v>
      </c>
      <c r="H77" s="3">
        <v>0</v>
      </c>
      <c r="I77" s="3">
        <v>0</v>
      </c>
      <c r="J77" s="7">
        <v>0</v>
      </c>
      <c r="K77" s="3">
        <v>0</v>
      </c>
      <c r="L77" s="3">
        <v>0</v>
      </c>
      <c r="M77" s="3">
        <v>0</v>
      </c>
      <c r="N77" s="9">
        <v>0</v>
      </c>
    </row>
    <row r="78" spans="1:14" ht="12.75">
      <c r="A78" s="31"/>
      <c r="B78" s="34"/>
      <c r="C78" s="31"/>
      <c r="D78" s="1" t="s">
        <v>6</v>
      </c>
      <c r="E78" s="3">
        <f>H78+I78+J78+K78+L78+M78+N78</f>
        <v>2032379.44</v>
      </c>
      <c r="F78" s="3">
        <f aca="true" t="shared" si="12" ref="F78:K78">SUM(F75:F77)</f>
        <v>0</v>
      </c>
      <c r="G78" s="3">
        <f t="shared" si="12"/>
        <v>22171452.55</v>
      </c>
      <c r="H78" s="3">
        <f t="shared" si="12"/>
        <v>0</v>
      </c>
      <c r="I78" s="3">
        <f t="shared" si="12"/>
        <v>87200</v>
      </c>
      <c r="J78" s="7">
        <f t="shared" si="12"/>
        <v>467945.52</v>
      </c>
      <c r="K78" s="3">
        <f t="shared" si="12"/>
        <v>482924</v>
      </c>
      <c r="L78" s="3">
        <f>SUM(L75:L77)</f>
        <v>0</v>
      </c>
      <c r="M78" s="3">
        <f>SUM(M75:M77)</f>
        <v>497154.96</v>
      </c>
      <c r="N78" s="9">
        <f>N75+N76+N77</f>
        <v>497154.96</v>
      </c>
    </row>
    <row r="79" spans="1:14" ht="12.75">
      <c r="A79" s="31">
        <v>18</v>
      </c>
      <c r="B79" s="34" t="s">
        <v>26</v>
      </c>
      <c r="C79" s="31" t="s">
        <v>3</v>
      </c>
      <c r="D79" s="1" t="s">
        <v>4</v>
      </c>
      <c r="E79" s="3">
        <f>H79+I79+J79+K79+L79</f>
        <v>0</v>
      </c>
      <c r="F79" s="3">
        <v>0</v>
      </c>
      <c r="G79" s="3">
        <v>0</v>
      </c>
      <c r="H79" s="3">
        <v>0</v>
      </c>
      <c r="I79" s="3">
        <v>0</v>
      </c>
      <c r="J79" s="7">
        <v>0</v>
      </c>
      <c r="K79" s="3">
        <v>0</v>
      </c>
      <c r="L79" s="3">
        <v>0</v>
      </c>
      <c r="M79" s="3">
        <v>0</v>
      </c>
      <c r="N79" s="9">
        <v>0</v>
      </c>
    </row>
    <row r="80" spans="1:14" ht="36">
      <c r="A80" s="31"/>
      <c r="B80" s="34"/>
      <c r="C80" s="31"/>
      <c r="D80" s="1" t="s">
        <v>5</v>
      </c>
      <c r="E80" s="3">
        <f>H80+I80+J80+K80+L80+M80+N80</f>
        <v>232800</v>
      </c>
      <c r="F80" s="3">
        <v>0</v>
      </c>
      <c r="G80" s="3">
        <f>18880737.05+199970+3000000+90745.5</f>
        <v>22171452.55</v>
      </c>
      <c r="H80" s="3">
        <v>0</v>
      </c>
      <c r="I80" s="3">
        <v>232800</v>
      </c>
      <c r="J80" s="7">
        <v>0</v>
      </c>
      <c r="K80" s="16">
        <v>0</v>
      </c>
      <c r="L80" s="3">
        <v>0</v>
      </c>
      <c r="M80" s="3">
        <v>0</v>
      </c>
      <c r="N80" s="9">
        <v>0</v>
      </c>
    </row>
    <row r="81" spans="1:14" ht="24">
      <c r="A81" s="31"/>
      <c r="B81" s="34"/>
      <c r="C81" s="31"/>
      <c r="D81" s="1" t="s">
        <v>9</v>
      </c>
      <c r="E81" s="3">
        <f>H81+I81+J81+K81+L81</f>
        <v>0</v>
      </c>
      <c r="F81" s="7">
        <v>0</v>
      </c>
      <c r="G81" s="3">
        <v>0</v>
      </c>
      <c r="H81" s="3">
        <v>0</v>
      </c>
      <c r="I81" s="3">
        <v>0</v>
      </c>
      <c r="J81" s="7">
        <v>0</v>
      </c>
      <c r="K81" s="3">
        <v>0</v>
      </c>
      <c r="L81" s="3">
        <v>0</v>
      </c>
      <c r="M81" s="3">
        <v>0</v>
      </c>
      <c r="N81" s="9">
        <v>0</v>
      </c>
    </row>
    <row r="82" spans="1:14" ht="12.75">
      <c r="A82" s="31"/>
      <c r="B82" s="34"/>
      <c r="C82" s="31"/>
      <c r="D82" s="1" t="s">
        <v>6</v>
      </c>
      <c r="E82" s="3">
        <f>H82+I82+J82+K82+L82+M82+N82</f>
        <v>232800</v>
      </c>
      <c r="F82" s="3">
        <f>SUM(F79:F81)</f>
        <v>0</v>
      </c>
      <c r="G82" s="3">
        <f>SUM(G79:G81)</f>
        <v>22171452.55</v>
      </c>
      <c r="H82" s="3">
        <f>SUM(H79:H81)</f>
        <v>0</v>
      </c>
      <c r="I82" s="3">
        <f>SUM(I79:I81)</f>
        <v>232800</v>
      </c>
      <c r="J82" s="7">
        <f>SUM(J79:J81)</f>
        <v>0</v>
      </c>
      <c r="K82" s="3">
        <f>K80</f>
        <v>0</v>
      </c>
      <c r="L82" s="3">
        <f>L80</f>
        <v>0</v>
      </c>
      <c r="M82" s="3">
        <f>SUM(M79:M81)</f>
        <v>0</v>
      </c>
      <c r="N82" s="9">
        <v>0</v>
      </c>
    </row>
    <row r="83" spans="1:14" ht="12.75">
      <c r="A83" s="25">
        <v>19</v>
      </c>
      <c r="B83" s="28" t="s">
        <v>31</v>
      </c>
      <c r="C83" s="25" t="s">
        <v>3</v>
      </c>
      <c r="D83" s="1" t="s">
        <v>4</v>
      </c>
      <c r="E83" s="3">
        <v>0</v>
      </c>
      <c r="F83" s="3"/>
      <c r="G83" s="3"/>
      <c r="H83" s="3">
        <v>0</v>
      </c>
      <c r="I83" s="3">
        <v>0</v>
      </c>
      <c r="J83" s="7">
        <v>0</v>
      </c>
      <c r="K83" s="3">
        <v>0</v>
      </c>
      <c r="L83" s="3">
        <v>0</v>
      </c>
      <c r="M83" s="3">
        <v>0</v>
      </c>
      <c r="N83" s="9">
        <v>0</v>
      </c>
    </row>
    <row r="84" spans="1:14" ht="36">
      <c r="A84" s="26"/>
      <c r="B84" s="29"/>
      <c r="C84" s="26"/>
      <c r="D84" s="1" t="s">
        <v>5</v>
      </c>
      <c r="E84" s="3">
        <f>H84+I84+J84+K84+L84+M84+N84</f>
        <v>54010</v>
      </c>
      <c r="F84" s="3"/>
      <c r="G84" s="3"/>
      <c r="H84" s="3">
        <v>0</v>
      </c>
      <c r="I84" s="3">
        <v>0</v>
      </c>
      <c r="J84" s="7">
        <v>54010</v>
      </c>
      <c r="K84" s="16">
        <v>0</v>
      </c>
      <c r="L84" s="3">
        <v>0</v>
      </c>
      <c r="M84" s="3">
        <v>0</v>
      </c>
      <c r="N84" s="9">
        <v>0</v>
      </c>
    </row>
    <row r="85" spans="1:14" ht="24">
      <c r="A85" s="26"/>
      <c r="B85" s="29"/>
      <c r="C85" s="26"/>
      <c r="D85" s="1" t="s">
        <v>9</v>
      </c>
      <c r="E85" s="3">
        <v>0</v>
      </c>
      <c r="F85" s="3"/>
      <c r="G85" s="3"/>
      <c r="H85" s="3">
        <v>0</v>
      </c>
      <c r="I85" s="3">
        <v>0</v>
      </c>
      <c r="J85" s="7">
        <v>0</v>
      </c>
      <c r="K85" s="3">
        <v>0</v>
      </c>
      <c r="L85" s="3">
        <v>0</v>
      </c>
      <c r="M85" s="3">
        <v>0</v>
      </c>
      <c r="N85" s="9">
        <v>0</v>
      </c>
    </row>
    <row r="86" spans="1:14" ht="12.75">
      <c r="A86" s="27"/>
      <c r="B86" s="30"/>
      <c r="C86" s="27"/>
      <c r="D86" s="1" t="s">
        <v>6</v>
      </c>
      <c r="E86" s="3">
        <f>H86+I86+J86+K86+L86+M86+N86</f>
        <v>54010</v>
      </c>
      <c r="F86" s="3"/>
      <c r="G86" s="3"/>
      <c r="H86" s="3">
        <v>0</v>
      </c>
      <c r="I86" s="3">
        <v>0</v>
      </c>
      <c r="J86" s="7">
        <f>J84+J85</f>
        <v>54010</v>
      </c>
      <c r="K86" s="3">
        <f>K84</f>
        <v>0</v>
      </c>
      <c r="L86" s="3">
        <f>L84</f>
        <v>0</v>
      </c>
      <c r="M86" s="3">
        <v>0</v>
      </c>
      <c r="N86" s="9">
        <v>0</v>
      </c>
    </row>
    <row r="87" spans="1:14" ht="12.75">
      <c r="A87" s="25">
        <v>20</v>
      </c>
      <c r="B87" s="28" t="s">
        <v>33</v>
      </c>
      <c r="C87" s="25" t="s">
        <v>3</v>
      </c>
      <c r="D87" s="1" t="s">
        <v>4</v>
      </c>
      <c r="E87" s="3">
        <v>0</v>
      </c>
      <c r="F87" s="3"/>
      <c r="G87" s="3"/>
      <c r="H87" s="3">
        <v>0</v>
      </c>
      <c r="I87" s="3">
        <v>0</v>
      </c>
      <c r="J87" s="7">
        <v>0</v>
      </c>
      <c r="K87" s="3">
        <v>0</v>
      </c>
      <c r="L87" s="3">
        <v>0</v>
      </c>
      <c r="M87" s="3">
        <v>0</v>
      </c>
      <c r="N87" s="9">
        <v>0</v>
      </c>
    </row>
    <row r="88" spans="1:14" ht="36">
      <c r="A88" s="26"/>
      <c r="B88" s="29"/>
      <c r="C88" s="26"/>
      <c r="D88" s="1" t="s">
        <v>5</v>
      </c>
      <c r="E88" s="3">
        <f>H88+I88+J88+K88+L88+M88+N88</f>
        <v>417448.6</v>
      </c>
      <c r="F88" s="3"/>
      <c r="G88" s="3"/>
      <c r="H88" s="3">
        <v>0</v>
      </c>
      <c r="I88" s="3">
        <v>0</v>
      </c>
      <c r="J88" s="7">
        <v>417448.6</v>
      </c>
      <c r="K88" s="16">
        <v>0</v>
      </c>
      <c r="L88" s="3">
        <v>0</v>
      </c>
      <c r="M88" s="3">
        <v>0</v>
      </c>
      <c r="N88" s="9">
        <v>0</v>
      </c>
    </row>
    <row r="89" spans="1:14" ht="24">
      <c r="A89" s="26"/>
      <c r="B89" s="29"/>
      <c r="C89" s="26"/>
      <c r="D89" s="1" t="s">
        <v>9</v>
      </c>
      <c r="E89" s="3">
        <v>0</v>
      </c>
      <c r="F89" s="3"/>
      <c r="G89" s="3"/>
      <c r="H89" s="3">
        <v>0</v>
      </c>
      <c r="I89" s="3">
        <v>0</v>
      </c>
      <c r="J89" s="7">
        <v>0</v>
      </c>
      <c r="K89" s="3">
        <v>0</v>
      </c>
      <c r="L89" s="3">
        <v>0</v>
      </c>
      <c r="M89" s="3">
        <v>0</v>
      </c>
      <c r="N89" s="9">
        <v>0</v>
      </c>
    </row>
    <row r="90" spans="1:14" ht="12.75">
      <c r="A90" s="27"/>
      <c r="B90" s="30"/>
      <c r="C90" s="27"/>
      <c r="D90" s="1"/>
      <c r="E90" s="3">
        <f>H90+I90+J90+K90+L90+M90+N90</f>
        <v>417448.6</v>
      </c>
      <c r="F90" s="3"/>
      <c r="G90" s="3"/>
      <c r="H90" s="3">
        <v>0</v>
      </c>
      <c r="I90" s="3">
        <v>0</v>
      </c>
      <c r="J90" s="7">
        <f>J88+J89</f>
        <v>417448.6</v>
      </c>
      <c r="K90" s="3">
        <v>0</v>
      </c>
      <c r="L90" s="3">
        <v>0</v>
      </c>
      <c r="M90" s="3">
        <v>0</v>
      </c>
      <c r="N90" s="9">
        <v>0</v>
      </c>
    </row>
    <row r="91" spans="1:14" ht="12.75">
      <c r="A91" s="25">
        <v>21</v>
      </c>
      <c r="B91" s="28" t="s">
        <v>38</v>
      </c>
      <c r="C91" s="25" t="s">
        <v>3</v>
      </c>
      <c r="D91" s="1" t="s">
        <v>4</v>
      </c>
      <c r="E91" s="3">
        <v>0</v>
      </c>
      <c r="F91" s="3"/>
      <c r="G91" s="3"/>
      <c r="H91" s="3">
        <v>0</v>
      </c>
      <c r="I91" s="3">
        <v>0</v>
      </c>
      <c r="J91" s="7">
        <v>0</v>
      </c>
      <c r="K91" s="3">
        <f>K88</f>
        <v>0</v>
      </c>
      <c r="L91" s="3">
        <f>L88</f>
        <v>0</v>
      </c>
      <c r="M91" s="3">
        <v>0</v>
      </c>
      <c r="N91" s="9">
        <v>0</v>
      </c>
    </row>
    <row r="92" spans="1:14" ht="36">
      <c r="A92" s="26"/>
      <c r="B92" s="29"/>
      <c r="C92" s="26"/>
      <c r="D92" s="1" t="s">
        <v>5</v>
      </c>
      <c r="E92" s="3">
        <f>H92+I92+J92+K92+L92+M92+N92</f>
        <v>3576813.73</v>
      </c>
      <c r="F92" s="3"/>
      <c r="G92" s="3"/>
      <c r="H92" s="3">
        <v>0</v>
      </c>
      <c r="I92" s="3">
        <v>0</v>
      </c>
      <c r="J92" s="7">
        <v>2286723.31</v>
      </c>
      <c r="K92" s="16">
        <v>0</v>
      </c>
      <c r="L92" s="20">
        <v>1290090.42</v>
      </c>
      <c r="M92" s="3">
        <v>0</v>
      </c>
      <c r="N92" s="9">
        <v>0</v>
      </c>
    </row>
    <row r="93" spans="1:14" ht="24">
      <c r="A93" s="26"/>
      <c r="B93" s="29"/>
      <c r="C93" s="26"/>
      <c r="D93" s="1" t="s">
        <v>9</v>
      </c>
      <c r="E93" s="3">
        <v>0</v>
      </c>
      <c r="F93" s="3"/>
      <c r="G93" s="3"/>
      <c r="H93" s="3">
        <v>0</v>
      </c>
      <c r="I93" s="3">
        <v>0</v>
      </c>
      <c r="J93" s="7">
        <v>0</v>
      </c>
      <c r="K93" s="3">
        <v>0</v>
      </c>
      <c r="L93" s="3">
        <v>0</v>
      </c>
      <c r="M93" s="3">
        <v>0</v>
      </c>
      <c r="N93" s="9">
        <v>0</v>
      </c>
    </row>
    <row r="94" spans="1:14" ht="12.75">
      <c r="A94" s="27"/>
      <c r="B94" s="30"/>
      <c r="C94" s="27"/>
      <c r="D94" s="1" t="s">
        <v>6</v>
      </c>
      <c r="E94" s="3">
        <f>H94+I94+J94+K94+L94+M94+N94</f>
        <v>2286723.31</v>
      </c>
      <c r="F94" s="3"/>
      <c r="G94" s="3"/>
      <c r="H94" s="3">
        <v>0</v>
      </c>
      <c r="I94" s="3">
        <v>0</v>
      </c>
      <c r="J94" s="7">
        <f>J92+J93</f>
        <v>2286723.31</v>
      </c>
      <c r="K94" s="3">
        <f>K92</f>
        <v>0</v>
      </c>
      <c r="L94" s="3">
        <v>0</v>
      </c>
      <c r="M94" s="3">
        <v>0</v>
      </c>
      <c r="N94" s="9">
        <v>0</v>
      </c>
    </row>
    <row r="95" spans="1:14" ht="12.75">
      <c r="A95" s="25">
        <v>22</v>
      </c>
      <c r="B95" s="28" t="s">
        <v>35</v>
      </c>
      <c r="C95" s="25" t="s">
        <v>3</v>
      </c>
      <c r="D95" s="1" t="s">
        <v>4</v>
      </c>
      <c r="E95" s="3">
        <v>0</v>
      </c>
      <c r="F95" s="3"/>
      <c r="G95" s="3"/>
      <c r="H95" s="3">
        <v>0</v>
      </c>
      <c r="I95" s="3">
        <v>0</v>
      </c>
      <c r="J95" s="7">
        <v>0</v>
      </c>
      <c r="K95" s="3">
        <v>0</v>
      </c>
      <c r="L95" s="3">
        <v>0</v>
      </c>
      <c r="M95" s="3">
        <v>0</v>
      </c>
      <c r="N95" s="9">
        <v>0</v>
      </c>
    </row>
    <row r="96" spans="1:16" ht="36">
      <c r="A96" s="26"/>
      <c r="B96" s="29"/>
      <c r="C96" s="26"/>
      <c r="D96" s="1" t="s">
        <v>5</v>
      </c>
      <c r="E96" s="3">
        <f>H96+I96+J96+K96+L96+M96+N96</f>
        <v>69000</v>
      </c>
      <c r="F96" s="3"/>
      <c r="G96" s="3"/>
      <c r="H96" s="3">
        <v>0</v>
      </c>
      <c r="I96" s="3">
        <v>0</v>
      </c>
      <c r="J96" s="7">
        <v>0</v>
      </c>
      <c r="K96" s="16">
        <v>69000</v>
      </c>
      <c r="L96" s="3">
        <v>0</v>
      </c>
      <c r="M96" s="3">
        <v>0</v>
      </c>
      <c r="N96" s="9">
        <v>0</v>
      </c>
      <c r="P96" s="19"/>
    </row>
    <row r="97" spans="1:14" ht="24">
      <c r="A97" s="26"/>
      <c r="B97" s="29"/>
      <c r="C97" s="26"/>
      <c r="D97" s="1" t="s">
        <v>9</v>
      </c>
      <c r="E97" s="3">
        <v>0</v>
      </c>
      <c r="F97" s="3"/>
      <c r="G97" s="3"/>
      <c r="H97" s="3">
        <v>0</v>
      </c>
      <c r="I97" s="3">
        <v>0</v>
      </c>
      <c r="J97" s="7">
        <v>0</v>
      </c>
      <c r="K97" s="3">
        <v>0</v>
      </c>
      <c r="L97" s="3">
        <v>0</v>
      </c>
      <c r="M97" s="3">
        <v>0</v>
      </c>
      <c r="N97" s="9">
        <v>0</v>
      </c>
    </row>
    <row r="98" spans="1:14" ht="12.75">
      <c r="A98" s="27"/>
      <c r="B98" s="30"/>
      <c r="C98" s="27"/>
      <c r="D98" s="1" t="s">
        <v>6</v>
      </c>
      <c r="E98" s="3">
        <f>H98+I98+J98+K98+L98+M98+N98</f>
        <v>69000</v>
      </c>
      <c r="F98" s="3"/>
      <c r="G98" s="3"/>
      <c r="H98" s="3">
        <v>0</v>
      </c>
      <c r="I98" s="3">
        <v>0</v>
      </c>
      <c r="J98" s="7">
        <v>0</v>
      </c>
      <c r="K98" s="3">
        <f>K96</f>
        <v>69000</v>
      </c>
      <c r="L98" s="3">
        <f>L96</f>
        <v>0</v>
      </c>
      <c r="M98" s="3">
        <f>M96</f>
        <v>0</v>
      </c>
      <c r="N98" s="9">
        <v>0</v>
      </c>
    </row>
    <row r="99" spans="1:14" ht="12.75">
      <c r="A99" s="25">
        <v>23</v>
      </c>
      <c r="B99" s="28" t="s">
        <v>34</v>
      </c>
      <c r="C99" s="25" t="s">
        <v>3</v>
      </c>
      <c r="D99" s="1" t="s">
        <v>4</v>
      </c>
      <c r="E99" s="3">
        <v>0</v>
      </c>
      <c r="F99" s="3"/>
      <c r="G99" s="3"/>
      <c r="H99" s="3">
        <v>0</v>
      </c>
      <c r="I99" s="3">
        <v>0</v>
      </c>
      <c r="J99" s="7">
        <v>0</v>
      </c>
      <c r="K99" s="3">
        <v>0</v>
      </c>
      <c r="L99" s="3">
        <v>0</v>
      </c>
      <c r="M99" s="3">
        <v>0</v>
      </c>
      <c r="N99" s="9">
        <v>0</v>
      </c>
    </row>
    <row r="100" spans="1:14" ht="36">
      <c r="A100" s="26"/>
      <c r="B100" s="29"/>
      <c r="C100" s="26"/>
      <c r="D100" s="1" t="s">
        <v>5</v>
      </c>
      <c r="E100" s="3">
        <f>H100+I100+J100+K100+L100+M100+N100</f>
        <v>144764.94</v>
      </c>
      <c r="F100" s="3"/>
      <c r="G100" s="3"/>
      <c r="H100" s="3">
        <v>0</v>
      </c>
      <c r="I100" s="3">
        <v>0</v>
      </c>
      <c r="J100" s="7">
        <v>0</v>
      </c>
      <c r="K100" s="16">
        <v>144764.94</v>
      </c>
      <c r="L100" s="3">
        <v>0</v>
      </c>
      <c r="M100" s="3">
        <v>0</v>
      </c>
      <c r="N100" s="9">
        <v>0</v>
      </c>
    </row>
    <row r="101" spans="1:14" ht="24">
      <c r="A101" s="26"/>
      <c r="B101" s="29"/>
      <c r="C101" s="26"/>
      <c r="D101" s="1" t="s">
        <v>9</v>
      </c>
      <c r="E101" s="3">
        <v>0</v>
      </c>
      <c r="F101" s="3"/>
      <c r="G101" s="3"/>
      <c r="H101" s="3">
        <v>0</v>
      </c>
      <c r="I101" s="3">
        <v>0</v>
      </c>
      <c r="J101" s="7">
        <v>0</v>
      </c>
      <c r="K101" s="3">
        <v>0</v>
      </c>
      <c r="L101" s="3">
        <v>0</v>
      </c>
      <c r="M101" s="3">
        <v>0</v>
      </c>
      <c r="N101" s="9">
        <v>0</v>
      </c>
    </row>
    <row r="102" spans="1:14" ht="12.75">
      <c r="A102" s="27"/>
      <c r="B102" s="30"/>
      <c r="C102" s="27"/>
      <c r="D102" s="1" t="s">
        <v>6</v>
      </c>
      <c r="E102" s="3">
        <f>H102+I102+J102+K102+L102+M102+N102</f>
        <v>144764.94</v>
      </c>
      <c r="F102" s="3"/>
      <c r="G102" s="3"/>
      <c r="H102" s="3">
        <v>0</v>
      </c>
      <c r="I102" s="3">
        <v>0</v>
      </c>
      <c r="J102" s="7">
        <v>0</v>
      </c>
      <c r="K102" s="3">
        <f>K100</f>
        <v>144764.94</v>
      </c>
      <c r="L102" s="3">
        <f>L100</f>
        <v>0</v>
      </c>
      <c r="M102" s="3">
        <f>M100</f>
        <v>0</v>
      </c>
      <c r="N102" s="9">
        <v>0</v>
      </c>
    </row>
    <row r="103" spans="1:14" ht="12.75">
      <c r="A103" s="25">
        <v>25</v>
      </c>
      <c r="B103" s="43" t="s">
        <v>13</v>
      </c>
      <c r="C103" s="13"/>
      <c r="D103" s="5" t="s">
        <v>4</v>
      </c>
      <c r="E103" s="6">
        <f>H103+I103+J103+K103+L103+M103+N103</f>
        <v>447345961.25</v>
      </c>
      <c r="F103" s="6" t="e">
        <f>SUM(#REF!,#REF!,F11,#REF!,F15,F19,F23,#REF!,#REF!,F27,F35,#REF!,#REF!,F51,#REF!,F63)</f>
        <v>#REF!</v>
      </c>
      <c r="G103" s="6" t="e">
        <f>SUM(#REF!,#REF!,G11,#REF!,G15,G19,G23,#REF!,#REF!,G27,G35,#REF!,#REF!,G51,#REF!,G63)</f>
        <v>#REF!</v>
      </c>
      <c r="H103" s="6">
        <f>SUM(H11,H15,H19,H23,H27,H35,H51,H63)</f>
        <v>104218296.98</v>
      </c>
      <c r="I103" s="6">
        <f>I11+I15+I19+I23+I27+I35+I39+I43+I47+I51+I55+I59+I63+I67+I71+I75+I79</f>
        <v>16691796</v>
      </c>
      <c r="J103" s="6">
        <f>SUM(J11,J15,J19,J23,J27,J35,J51,J63)</f>
        <v>20016619.17</v>
      </c>
      <c r="K103" s="6">
        <f>SUM(K11,K15,K19,K23,K27,K35,K51,K63)</f>
        <v>95372193.92</v>
      </c>
      <c r="L103" s="6">
        <f>SUM(L11,L15,L19,L23,L27,L35,L51,L63)</f>
        <v>134070903.18</v>
      </c>
      <c r="M103" s="6">
        <f>(M11+M15+M19+M23+M27+M35+M39+M43+M47+M59+M63+M67+M71+M75+M79)</f>
        <v>35435961</v>
      </c>
      <c r="N103" s="22">
        <f>N11</f>
        <v>41540191</v>
      </c>
    </row>
    <row r="104" spans="1:14" ht="36">
      <c r="A104" s="26"/>
      <c r="B104" s="44"/>
      <c r="C104" s="14"/>
      <c r="D104" s="5" t="s">
        <v>5</v>
      </c>
      <c r="E104" s="6">
        <f>M104+L104+K104+J104+I104+H104+N104</f>
        <v>182488692.38</v>
      </c>
      <c r="F104" s="6" t="e">
        <f>SUM(#REF!,#REF!,F12,#REF!,F16,F20,F24,#REF!,#REF!,F28,F36,#REF!,#REF!,F52,#REF!,F64)</f>
        <v>#REF!</v>
      </c>
      <c r="G104" s="6" t="e">
        <f>SUM(#REF!,#REF!,G12,#REF!,G16,G20,G24,#REF!,#REF!,G28,G36,#REF!,#REF!,G52,#REF!,G64)</f>
        <v>#REF!</v>
      </c>
      <c r="H104" s="6">
        <f>SUM(H12,H16,H20,H24,H28,H36,H40,H44,H48,H52,H56,H64,H68)</f>
        <v>30743108.5</v>
      </c>
      <c r="I104" s="6">
        <f>I12+I16+I20+I24+I28+I36+I40+I44+I48+I52+I56+I60+I64+I68+I72+I76+I80</f>
        <v>20739412.22</v>
      </c>
      <c r="J104" s="6">
        <f>J92+J84+J88+J80+J76+J72+J68+J64+J60+J56+J52+J48+J44+J40+J36+J32+J28+J24+J20+J16+J12</f>
        <v>29791407.58</v>
      </c>
      <c r="K104" s="6">
        <f>K100+K96+K92+K88+K84+K76+K80+K72+K68+K64+K60+K56+K52+K48+K44+K40+K36+K32+K28+K24+K20+K16+K12</f>
        <v>30530195.79</v>
      </c>
      <c r="L104" s="6">
        <f>L100+L92+L88+L84+L80+L76+L72+L68+L64+L60+L56+L52+L48+L44+L40+L36+L32+L28+L24+L20+L16+L12</f>
        <v>26890353.29</v>
      </c>
      <c r="M104" s="6">
        <f>M100+M92+M88+M84+M80+M76+M72+M68+M64+M60+M56+M52+M48+M44+M40+M36+M32+M28+M24+M20+M16+M12</f>
        <v>21568856</v>
      </c>
      <c r="N104" s="22">
        <f>N100+N92+N88+N84+N80+N76+N72+N68+N64+N60+N56+N52+N48+N44+N40+N36+N32+N28+N24+N20+N16+N12</f>
        <v>22225359</v>
      </c>
    </row>
    <row r="105" spans="1:14" ht="24">
      <c r="A105" s="26"/>
      <c r="B105" s="44"/>
      <c r="C105" s="14"/>
      <c r="D105" s="5" t="s">
        <v>9</v>
      </c>
      <c r="E105" s="6">
        <f>H105+I105+J105+K105+L105</f>
        <v>0</v>
      </c>
      <c r="F105" s="6" t="e">
        <f>SUM(#REF!,#REF!,F13,#REF!,F17,F21,F25,#REF!,#REF!,F29,F37,#REF!,#REF!,F53,#REF!,F65)</f>
        <v>#REF!</v>
      </c>
      <c r="G105" s="6" t="e">
        <f>SUM(#REF!,#REF!,G13,#REF!,G17,G21,G25,#REF!,#REF!,G29,G37,#REF!,#REF!,G53,#REF!,G65)</f>
        <v>#REF!</v>
      </c>
      <c r="H105" s="6">
        <f>SUM(H13,H17,H21,H25,H29,H37,H53,H65)</f>
        <v>0</v>
      </c>
      <c r="I105" s="6">
        <f>SUM(I13,I17,I21,I25,I29,I37,I53,I65)</f>
        <v>0</v>
      </c>
      <c r="J105" s="6">
        <f>SUM(J13,,J17,J21,J25,J29,J37,J53,J65)</f>
        <v>0</v>
      </c>
      <c r="K105" s="6">
        <f>SUM(K13,K17,K21,K25,K29,K37,K53,K65)</f>
        <v>0</v>
      </c>
      <c r="L105" s="6">
        <f>SUM(L13,L17,L21,L25,L29,L37,L53,L65)</f>
        <v>0</v>
      </c>
      <c r="M105" s="6">
        <v>0</v>
      </c>
      <c r="N105" s="10">
        <v>0</v>
      </c>
    </row>
    <row r="106" spans="1:14" ht="12.75">
      <c r="A106" s="27"/>
      <c r="B106" s="45"/>
      <c r="C106" s="15"/>
      <c r="D106" s="5" t="s">
        <v>6</v>
      </c>
      <c r="E106" s="6">
        <f>H106+I106+J106+K106+L106+M106+N106</f>
        <v>629834653.63</v>
      </c>
      <c r="F106" s="6" t="e">
        <f aca="true" t="shared" si="13" ref="F106:L106">SUM(F103:F105)</f>
        <v>#REF!</v>
      </c>
      <c r="G106" s="6" t="e">
        <f t="shared" si="13"/>
        <v>#REF!</v>
      </c>
      <c r="H106" s="6">
        <f t="shared" si="13"/>
        <v>134961405.48000002</v>
      </c>
      <c r="I106" s="6">
        <f t="shared" si="13"/>
        <v>37431208.22</v>
      </c>
      <c r="J106" s="6">
        <f>J104+J103</f>
        <v>49808026.75</v>
      </c>
      <c r="K106" s="6">
        <f t="shared" si="13"/>
        <v>125902389.71000001</v>
      </c>
      <c r="L106" s="6">
        <f t="shared" si="13"/>
        <v>160961256.47</v>
      </c>
      <c r="M106" s="6">
        <f>(M103+M104+M105)</f>
        <v>57004817</v>
      </c>
      <c r="N106" s="22">
        <f>N103+N104+N105</f>
        <v>63765550</v>
      </c>
    </row>
    <row r="108" spans="2:11" ht="30.75" customHeight="1">
      <c r="B108" s="32"/>
      <c r="C108" s="32"/>
      <c r="D108" s="32"/>
      <c r="E108" s="32"/>
      <c r="F108" s="23"/>
      <c r="G108" s="23"/>
      <c r="H108" s="23"/>
      <c r="I108" s="23"/>
      <c r="J108" s="33"/>
      <c r="K108" s="33"/>
    </row>
    <row r="109" ht="12.75" customHeight="1"/>
    <row r="110" ht="27" customHeight="1"/>
  </sheetData>
  <sheetProtection/>
  <mergeCells count="85">
    <mergeCell ref="E4:N4"/>
    <mergeCell ref="A91:A94"/>
    <mergeCell ref="B91:B94"/>
    <mergeCell ref="C91:C94"/>
    <mergeCell ref="C79:C82"/>
    <mergeCell ref="A71:A74"/>
    <mergeCell ref="B71:B74"/>
    <mergeCell ref="C71:C74"/>
    <mergeCell ref="A75:A78"/>
    <mergeCell ref="B75:B78"/>
    <mergeCell ref="A39:A42"/>
    <mergeCell ref="A31:A34"/>
    <mergeCell ref="A7:A9"/>
    <mergeCell ref="C7:C9"/>
    <mergeCell ref="A11:A14"/>
    <mergeCell ref="B11:B14"/>
    <mergeCell ref="C11:C14"/>
    <mergeCell ref="B15:B18"/>
    <mergeCell ref="B7:B9"/>
    <mergeCell ref="A15:A18"/>
    <mergeCell ref="B23:B26"/>
    <mergeCell ref="A19:A22"/>
    <mergeCell ref="B19:B22"/>
    <mergeCell ref="B27:B30"/>
    <mergeCell ref="A23:A26"/>
    <mergeCell ref="A27:A30"/>
    <mergeCell ref="B103:B106"/>
    <mergeCell ref="A43:A46"/>
    <mergeCell ref="B51:B54"/>
    <mergeCell ref="B47:B50"/>
    <mergeCell ref="A103:A106"/>
    <mergeCell ref="B63:B66"/>
    <mergeCell ref="A51:A54"/>
    <mergeCell ref="A67:A70"/>
    <mergeCell ref="A47:A50"/>
    <mergeCell ref="A5:N6"/>
    <mergeCell ref="C27:C30"/>
    <mergeCell ref="B35:B38"/>
    <mergeCell ref="C35:C38"/>
    <mergeCell ref="A35:A38"/>
    <mergeCell ref="E8:E9"/>
    <mergeCell ref="E7:N7"/>
    <mergeCell ref="F8:N8"/>
    <mergeCell ref="C15:C18"/>
    <mergeCell ref="C31:C34"/>
    <mergeCell ref="C55:C58"/>
    <mergeCell ref="C39:C42"/>
    <mergeCell ref="C47:C50"/>
    <mergeCell ref="D7:D9"/>
    <mergeCell ref="C23:C26"/>
    <mergeCell ref="B55:B58"/>
    <mergeCell ref="B31:B34"/>
    <mergeCell ref="C43:C46"/>
    <mergeCell ref="B39:B42"/>
    <mergeCell ref="C19:C22"/>
    <mergeCell ref="C87:C90"/>
    <mergeCell ref="B87:B90"/>
    <mergeCell ref="A87:A90"/>
    <mergeCell ref="A63:A66"/>
    <mergeCell ref="B67:B70"/>
    <mergeCell ref="A79:A82"/>
    <mergeCell ref="B79:B82"/>
    <mergeCell ref="A83:A86"/>
    <mergeCell ref="C75:C78"/>
    <mergeCell ref="C63:C66"/>
    <mergeCell ref="B108:E108"/>
    <mergeCell ref="J108:K108"/>
    <mergeCell ref="B43:B46"/>
    <mergeCell ref="A55:A58"/>
    <mergeCell ref="A95:A98"/>
    <mergeCell ref="B95:B98"/>
    <mergeCell ref="C95:C98"/>
    <mergeCell ref="A59:A62"/>
    <mergeCell ref="B59:B62"/>
    <mergeCell ref="C59:C62"/>
    <mergeCell ref="J2:N2"/>
    <mergeCell ref="K1:N1"/>
    <mergeCell ref="J3:N3"/>
    <mergeCell ref="A99:A102"/>
    <mergeCell ref="B99:B102"/>
    <mergeCell ref="C99:C102"/>
    <mergeCell ref="C67:C70"/>
    <mergeCell ref="C51:C54"/>
    <mergeCell ref="B83:B86"/>
    <mergeCell ref="C83:C86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97" r:id="rId1"/>
  <rowBreaks count="4" manualBreakCount="4">
    <brk id="26" max="13" man="1"/>
    <brk id="47" max="13" man="1"/>
    <brk id="68" max="13" man="1"/>
    <brk id="9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0.625" style="0" customWidth="1"/>
    <col min="4" max="4" width="11.625" style="0" customWidth="1"/>
    <col min="5" max="5" width="11.875" style="0" customWidth="1"/>
    <col min="6" max="6" width="13.125" style="0" customWidth="1"/>
  </cols>
  <sheetData>
    <row r="1" spans="1:6" ht="12.75">
      <c r="A1" s="25" t="s">
        <v>22</v>
      </c>
      <c r="B1" s="25" t="s">
        <v>14</v>
      </c>
      <c r="C1" s="25" t="s">
        <v>23</v>
      </c>
      <c r="D1" s="38"/>
      <c r="E1" s="38"/>
      <c r="F1" s="39"/>
    </row>
    <row r="2" spans="1:6" ht="12.75">
      <c r="A2" s="26"/>
      <c r="B2" s="26"/>
      <c r="C2" s="26"/>
      <c r="D2" s="41"/>
      <c r="E2" s="41"/>
      <c r="F2" s="42"/>
    </row>
    <row r="3" spans="1:6" ht="12.75">
      <c r="A3" s="27"/>
      <c r="B3" s="27"/>
      <c r="C3" s="27"/>
      <c r="D3" s="1">
        <v>2018</v>
      </c>
      <c r="E3" s="1">
        <v>2019</v>
      </c>
      <c r="F3" s="1">
        <v>2020</v>
      </c>
    </row>
    <row r="4" spans="1:6" ht="12.75">
      <c r="A4" s="2">
        <v>2</v>
      </c>
      <c r="B4" s="2">
        <v>3</v>
      </c>
      <c r="C4" s="2">
        <v>4</v>
      </c>
      <c r="D4" s="2">
        <v>8</v>
      </c>
      <c r="E4" s="2">
        <v>9</v>
      </c>
      <c r="F4" s="2">
        <v>10</v>
      </c>
    </row>
    <row r="5" spans="1:6" ht="24">
      <c r="A5" s="49" t="s">
        <v>27</v>
      </c>
      <c r="B5" s="25" t="s">
        <v>3</v>
      </c>
      <c r="C5" s="1" t="s">
        <v>4</v>
      </c>
      <c r="D5" s="3">
        <v>30000000</v>
      </c>
      <c r="E5" s="3">
        <v>0</v>
      </c>
      <c r="F5" s="3">
        <v>0</v>
      </c>
    </row>
    <row r="6" spans="1:6" ht="36">
      <c r="A6" s="50"/>
      <c r="B6" s="26"/>
      <c r="C6" s="1" t="s">
        <v>5</v>
      </c>
      <c r="D6" s="3">
        <v>2164030</v>
      </c>
      <c r="E6" s="3">
        <v>2164030</v>
      </c>
      <c r="F6" s="3">
        <v>2164030</v>
      </c>
    </row>
    <row r="7" spans="1:6" ht="36">
      <c r="A7" s="50"/>
      <c r="B7" s="26"/>
      <c r="C7" s="1" t="s">
        <v>9</v>
      </c>
      <c r="D7" s="3">
        <v>0</v>
      </c>
      <c r="E7" s="3">
        <v>0</v>
      </c>
      <c r="F7" s="3">
        <v>0</v>
      </c>
    </row>
    <row r="8" spans="1:6" ht="12.75">
      <c r="A8" s="51"/>
      <c r="B8" s="27"/>
      <c r="C8" s="1" t="s">
        <v>6</v>
      </c>
      <c r="D8" s="3">
        <f>SUM(D5:D7)</f>
        <v>32164030</v>
      </c>
      <c r="E8" s="3">
        <f>SUM(E5:E7)</f>
        <v>2164030</v>
      </c>
      <c r="F8" s="3">
        <f>SUM(F5:F7)</f>
        <v>2164030</v>
      </c>
    </row>
    <row r="9" spans="1:6" ht="24">
      <c r="A9" s="28" t="s">
        <v>28</v>
      </c>
      <c r="B9" s="25" t="s">
        <v>3</v>
      </c>
      <c r="C9" s="1" t="s">
        <v>4</v>
      </c>
      <c r="D9" s="3">
        <v>0</v>
      </c>
      <c r="E9" s="3">
        <v>0</v>
      </c>
      <c r="F9" s="3">
        <v>0</v>
      </c>
    </row>
    <row r="10" spans="1:6" ht="36">
      <c r="A10" s="29"/>
      <c r="B10" s="26"/>
      <c r="C10" s="1" t="s">
        <v>5</v>
      </c>
      <c r="D10" s="3">
        <v>11674713.6</v>
      </c>
      <c r="E10" s="3">
        <v>12788493</v>
      </c>
      <c r="F10" s="3">
        <v>12728493</v>
      </c>
    </row>
    <row r="11" spans="1:6" ht="36">
      <c r="A11" s="29"/>
      <c r="B11" s="26"/>
      <c r="C11" s="1" t="s">
        <v>9</v>
      </c>
      <c r="D11" s="3">
        <v>0</v>
      </c>
      <c r="E11" s="3">
        <v>0</v>
      </c>
      <c r="F11" s="3">
        <v>0</v>
      </c>
    </row>
    <row r="12" spans="1:6" ht="12.75">
      <c r="A12" s="30"/>
      <c r="B12" s="27"/>
      <c r="C12" s="1" t="s">
        <v>6</v>
      </c>
      <c r="D12" s="3">
        <f>SUM(D9:D11)</f>
        <v>11674713.6</v>
      </c>
      <c r="E12" s="3">
        <f>SUM(E9:E11)</f>
        <v>12788493</v>
      </c>
      <c r="F12" s="3">
        <f>SUM(F9:F11)</f>
        <v>12728493</v>
      </c>
    </row>
    <row r="13" spans="1:6" ht="24">
      <c r="A13" s="28" t="s">
        <v>8</v>
      </c>
      <c r="B13" s="25" t="s">
        <v>3</v>
      </c>
      <c r="C13" s="1" t="s">
        <v>4</v>
      </c>
      <c r="D13" s="3">
        <v>0</v>
      </c>
      <c r="E13" s="3">
        <v>0</v>
      </c>
      <c r="F13" s="3">
        <v>0</v>
      </c>
    </row>
    <row r="14" spans="1:6" ht="36">
      <c r="A14" s="29"/>
      <c r="B14" s="26"/>
      <c r="C14" s="1" t="s">
        <v>5</v>
      </c>
      <c r="D14" s="3">
        <v>0</v>
      </c>
      <c r="E14" s="3">
        <v>0</v>
      </c>
      <c r="F14" s="3">
        <v>0</v>
      </c>
    </row>
    <row r="15" spans="1:6" ht="36">
      <c r="A15" s="29"/>
      <c r="B15" s="26"/>
      <c r="C15" s="1" t="s">
        <v>9</v>
      </c>
      <c r="D15" s="3">
        <v>0</v>
      </c>
      <c r="E15" s="3">
        <v>0</v>
      </c>
      <c r="F15" s="3">
        <v>0</v>
      </c>
    </row>
    <row r="16" spans="1:6" ht="12.75">
      <c r="A16" s="30"/>
      <c r="B16" s="27"/>
      <c r="C16" s="1" t="s">
        <v>6</v>
      </c>
      <c r="D16" s="3">
        <f>SUM(D13:D15)</f>
        <v>0</v>
      </c>
      <c r="E16" s="3">
        <f>SUM(E13:E15)</f>
        <v>0</v>
      </c>
      <c r="F16" s="3">
        <f>SUM(F13:F15)</f>
        <v>0</v>
      </c>
    </row>
    <row r="17" spans="1:6" ht="24">
      <c r="A17" s="28" t="s">
        <v>10</v>
      </c>
      <c r="B17" s="25" t="s">
        <v>3</v>
      </c>
      <c r="C17" s="1" t="s">
        <v>4</v>
      </c>
      <c r="D17" s="3">
        <v>0</v>
      </c>
      <c r="E17" s="3">
        <v>0</v>
      </c>
      <c r="F17" s="3">
        <v>0</v>
      </c>
    </row>
    <row r="18" spans="1:6" ht="36">
      <c r="A18" s="29"/>
      <c r="B18" s="26"/>
      <c r="C18" s="1" t="s">
        <v>5</v>
      </c>
      <c r="D18" s="3">
        <v>682594</v>
      </c>
      <c r="E18" s="3">
        <v>0</v>
      </c>
      <c r="F18" s="3">
        <v>0</v>
      </c>
    </row>
    <row r="19" spans="1:6" ht="36">
      <c r="A19" s="29"/>
      <c r="B19" s="26"/>
      <c r="C19" s="1" t="s">
        <v>9</v>
      </c>
      <c r="D19" s="3">
        <v>0</v>
      </c>
      <c r="E19" s="3">
        <v>0</v>
      </c>
      <c r="F19" s="3">
        <v>0</v>
      </c>
    </row>
    <row r="20" spans="1:6" ht="12.75">
      <c r="A20" s="30"/>
      <c r="B20" s="27"/>
      <c r="C20" s="1" t="s">
        <v>6</v>
      </c>
      <c r="D20" s="3">
        <f>SUM(D17:D19)</f>
        <v>682594</v>
      </c>
      <c r="E20" s="3">
        <f>SUM(E17:E19)</f>
        <v>0</v>
      </c>
      <c r="F20" s="3">
        <f>SUM(F17:F19)</f>
        <v>0</v>
      </c>
    </row>
    <row r="21" spans="1:6" ht="24">
      <c r="A21" s="28" t="s">
        <v>20</v>
      </c>
      <c r="B21" s="25" t="s">
        <v>3</v>
      </c>
      <c r="C21" s="1" t="s">
        <v>4</v>
      </c>
      <c r="D21" s="3">
        <v>0</v>
      </c>
      <c r="E21" s="3">
        <v>0</v>
      </c>
      <c r="F21" s="3">
        <v>0</v>
      </c>
    </row>
    <row r="22" spans="1:6" ht="36">
      <c r="A22" s="29"/>
      <c r="B22" s="26"/>
      <c r="C22" s="1" t="s">
        <v>5</v>
      </c>
      <c r="D22" s="3">
        <v>0</v>
      </c>
      <c r="E22" s="3">
        <v>0</v>
      </c>
      <c r="F22" s="3">
        <v>0</v>
      </c>
    </row>
    <row r="23" spans="1:6" ht="36">
      <c r="A23" s="29"/>
      <c r="B23" s="26"/>
      <c r="C23" s="1" t="s">
        <v>9</v>
      </c>
      <c r="D23" s="3">
        <v>0</v>
      </c>
      <c r="E23" s="3">
        <v>0</v>
      </c>
      <c r="F23" s="3">
        <v>0</v>
      </c>
    </row>
    <row r="24" spans="1:6" ht="12.75">
      <c r="A24" s="30"/>
      <c r="B24" s="27"/>
      <c r="C24" s="1" t="s">
        <v>6</v>
      </c>
      <c r="D24" s="3">
        <f>SUM(D21:D23)</f>
        <v>0</v>
      </c>
      <c r="E24" s="3">
        <f>SUM(E21:E23)</f>
        <v>0</v>
      </c>
      <c r="F24" s="3">
        <f>SUM(F21:F23)</f>
        <v>0</v>
      </c>
    </row>
    <row r="25" spans="1:6" ht="24">
      <c r="A25" s="34" t="s">
        <v>24</v>
      </c>
      <c r="B25" s="31" t="s">
        <v>3</v>
      </c>
      <c r="C25" s="1" t="s">
        <v>4</v>
      </c>
      <c r="D25" s="3">
        <v>0</v>
      </c>
      <c r="E25" s="3">
        <v>0</v>
      </c>
      <c r="F25" s="3">
        <v>0</v>
      </c>
    </row>
    <row r="26" spans="1:6" ht="36">
      <c r="A26" s="34"/>
      <c r="B26" s="31"/>
      <c r="C26" s="1" t="s">
        <v>5</v>
      </c>
      <c r="D26" s="3">
        <v>66000</v>
      </c>
      <c r="E26" s="3">
        <v>0</v>
      </c>
      <c r="F26" s="3">
        <v>0</v>
      </c>
    </row>
    <row r="27" spans="1:6" ht="36">
      <c r="A27" s="34"/>
      <c r="B27" s="31"/>
      <c r="C27" s="1" t="s">
        <v>9</v>
      </c>
      <c r="D27" s="3">
        <v>0</v>
      </c>
      <c r="E27" s="3">
        <v>0</v>
      </c>
      <c r="F27" s="3">
        <v>0</v>
      </c>
    </row>
    <row r="28" spans="1:6" ht="12.75">
      <c r="A28" s="34"/>
      <c r="B28" s="31"/>
      <c r="C28" s="1" t="s">
        <v>6</v>
      </c>
      <c r="D28" s="3">
        <f>SUM(D25:D27)</f>
        <v>66000</v>
      </c>
      <c r="E28" s="3">
        <f>SUM(E25:E27)</f>
        <v>0</v>
      </c>
      <c r="F28" s="3">
        <f>SUM(F25:F27)</f>
        <v>0</v>
      </c>
    </row>
    <row r="29" spans="1:6" ht="24">
      <c r="A29" s="43" t="s">
        <v>13</v>
      </c>
      <c r="B29" s="53"/>
      <c r="C29" s="5" t="s">
        <v>4</v>
      </c>
      <c r="D29" s="6">
        <f>D5+D9+D13+D17+D21+D25</f>
        <v>30000000</v>
      </c>
      <c r="E29" s="6">
        <f>E5+E9+E13+E17+E21+E25</f>
        <v>0</v>
      </c>
      <c r="F29" s="6">
        <f>F5+F9+F13+F17+F21+F25</f>
        <v>0</v>
      </c>
    </row>
    <row r="30" spans="1:6" ht="36">
      <c r="A30" s="44"/>
      <c r="B30" s="54"/>
      <c r="C30" s="5" t="s">
        <v>5</v>
      </c>
      <c r="D30" s="6">
        <v>14992523</v>
      </c>
      <c r="E30" s="6">
        <f>E6+E10+E14+E18+E22+E26</f>
        <v>14952523</v>
      </c>
      <c r="F30" s="6">
        <v>14892523</v>
      </c>
    </row>
    <row r="31" spans="1:6" ht="36">
      <c r="A31" s="44"/>
      <c r="B31" s="54"/>
      <c r="C31" s="5" t="s">
        <v>9</v>
      </c>
      <c r="D31" s="6">
        <v>0</v>
      </c>
      <c r="E31" s="6">
        <v>0</v>
      </c>
      <c r="F31" s="6">
        <v>0</v>
      </c>
    </row>
    <row r="32" spans="1:6" ht="12.75">
      <c r="A32" s="45"/>
      <c r="B32" s="55"/>
      <c r="C32" s="5" t="s">
        <v>6</v>
      </c>
      <c r="D32" s="6">
        <f>SUM(D29:D31)</f>
        <v>44992523</v>
      </c>
      <c r="E32" s="6">
        <f>SUM(E29:E31)</f>
        <v>14952523</v>
      </c>
      <c r="F32" s="6">
        <f>SUM(F29:F31)</f>
        <v>14892523</v>
      </c>
    </row>
  </sheetData>
  <sheetProtection/>
  <mergeCells count="19">
    <mergeCell ref="A1:A3"/>
    <mergeCell ref="B1:B3"/>
    <mergeCell ref="C1:C3"/>
    <mergeCell ref="D1:F1"/>
    <mergeCell ref="D2:F2"/>
    <mergeCell ref="A13:A16"/>
    <mergeCell ref="B13:B16"/>
    <mergeCell ref="A17:A20"/>
    <mergeCell ref="B17:B20"/>
    <mergeCell ref="A5:A8"/>
    <mergeCell ref="B5:B8"/>
    <mergeCell ref="A9:A12"/>
    <mergeCell ref="B9:B12"/>
    <mergeCell ref="A29:A32"/>
    <mergeCell ref="B29:B32"/>
    <mergeCell ref="A21:A24"/>
    <mergeCell ref="B21:B24"/>
    <mergeCell ref="A25:A28"/>
    <mergeCell ref="B25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Дороги</cp:lastModifiedBy>
  <cp:lastPrinted>2020-09-02T09:03:11Z</cp:lastPrinted>
  <dcterms:created xsi:type="dcterms:W3CDTF">2012-12-17T11:33:34Z</dcterms:created>
  <dcterms:modified xsi:type="dcterms:W3CDTF">2020-10-05T08:27:30Z</dcterms:modified>
  <cp:category/>
  <cp:version/>
  <cp:contentType/>
  <cp:contentStatus/>
</cp:coreProperties>
</file>