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05" windowWidth="14805" windowHeight="4410" activeTab="0"/>
  </bookViews>
  <sheets>
    <sheet name="Приложение_8" sheetId="1" r:id="rId1"/>
  </sheets>
  <definedNames>
    <definedName name="_xlnm.Print_Titles" localSheetId="0">'Приложение_8'!$14:$15</definedName>
  </definedNames>
  <calcPr fullCalcOnLoad="1"/>
</workbook>
</file>

<file path=xl/sharedStrings.xml><?xml version="1.0" encoding="utf-8"?>
<sst xmlns="http://schemas.openxmlformats.org/spreadsheetml/2006/main" count="2975" uniqueCount="381">
  <si>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</si>
  <si>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</si>
  <si>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</si>
  <si>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</si>
  <si>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</si>
  <si>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</si>
  <si>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</si>
  <si>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</si>
  <si>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</si>
  <si>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</si>
  <si>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</si>
  <si>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</si>
  <si>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</si>
  <si>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</si>
  <si>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</si>
  <si>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</si>
  <si>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</si>
  <si>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</si>
  <si>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</si>
  <si>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</si>
  <si>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</si>
  <si>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</si>
  <si>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</si>
  <si>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</si>
  <si>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</si>
  <si>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</si>
  <si>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</si>
  <si>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</si>
  <si>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</si>
  <si>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</si>
  <si>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</si>
  <si>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</si>
  <si>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</si>
  <si>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</si>
  <si>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</si>
  <si>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</si>
  <si>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</si>
  <si>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</si>
  <si>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</si>
  <si>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</si>
  <si>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</si>
  <si>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</si>
  <si>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</si>
  <si>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</si>
  <si>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</si>
  <si>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</si>
  <si>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</si>
  <si>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</si>
  <si>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</si>
  <si>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</si>
  <si>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</si>
  <si>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</si>
  <si>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</si>
  <si>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</si>
  <si>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</si>
  <si>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</si>
  <si>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</si>
  <si>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</si>
  <si>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</si>
  <si>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</si>
  <si>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</si>
  <si>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</si>
  <si>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</si>
  <si>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</si>
  <si>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</si>
  <si>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</si>
  <si>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</si>
  <si>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</si>
  <si>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</si>
  <si>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</si>
  <si>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</si>
  <si>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</si>
  <si>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</si>
  <si>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</si>
  <si>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</si>
  <si>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</si>
  <si>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</si>
  <si>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</si>
  <si>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</si>
  <si>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</si>
  <si>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</si>
  <si>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</si>
  <si>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</si>
  <si>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</si>
  <si>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</si>
  <si>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</si>
  <si>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</si>
  <si>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</si>
  <si>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</si>
  <si>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</si>
  <si>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</si>
  <si>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</si>
  <si>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</si>
  <si>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</si>
  <si>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</si>
  <si>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</si>
  <si>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</si>
  <si>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</si>
  <si>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</si>
  <si>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</si>
  <si>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</si>
  <si>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</si>
  <si>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</si>
  <si>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</si>
  <si>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</si>
  <si>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</si>
  <si>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</si>
  <si>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</si>
  <si>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</si>
  <si>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</si>
  <si>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</si>
  <si>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</si>
  <si>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</si>
  <si>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</si>
  <si>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</si>
  <si>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</si>
  <si>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</si>
  <si>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</si>
  <si>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</si>
  <si>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</si>
  <si>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</si>
  <si>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</si>
  <si>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</si>
  <si>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</si>
  <si>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</si>
  <si>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</si>
  <si>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</si>
  <si>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</si>
  <si>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</si>
  <si>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</si>
  <si>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</si>
  <si>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</si>
  <si>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</si>
  <si>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</si>
  <si>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</si>
  <si>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</si>
  <si>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</si>
  <si>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</si>
  <si>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</si>
  <si>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</si>
  <si>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</si>
  <si>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</si>
  <si>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</si>
  <si>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</si>
  <si>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</si>
  <si>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</si>
  <si>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</si>
  <si>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</si>
  <si>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</si>
  <si>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</si>
  <si>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</si>
  <si>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</si>
  <si>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</si>
  <si>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</si>
  <si>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</si>
  <si>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</si>
  <si>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</si>
  <si>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</si>
  <si>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</si>
  <si>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</si>
  <si>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</si>
  <si>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</si>
  <si>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</si>
  <si>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</si>
  <si>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</si>
  <si>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</si>
  <si>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</si>
  <si>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</si>
  <si>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</si>
  <si>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</si>
  <si>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</si>
  <si>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</si>
  <si>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</si>
  <si>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</si>
  <si>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</si>
  <si>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</si>
  <si>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</si>
  <si>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</si>
  <si>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</si>
  <si>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</si>
  <si>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</si>
  <si>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</si>
  <si>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</si>
  <si>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</si>
  <si>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</si>
  <si>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</si>
  <si>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</si>
  <si>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</si>
  <si>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</si>
  <si>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</si>
  <si>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</si>
  <si>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</si>
  <si>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</si>
  <si>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</si>
  <si>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</si>
  <si>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</si>
  <si>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</si>
  <si>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</si>
  <si>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</si>
  <si>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</si>
  <si>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</si>
  <si>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</si>
  <si>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</si>
  <si>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</si>
  <si>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</si>
  <si>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</si>
  <si>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</si>
  <si>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</si>
  <si>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</si>
  <si>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</si>
  <si>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</si>
  <si>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</si>
  <si>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</si>
  <si>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</si>
  <si>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(рублей)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</si>
  <si>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</si>
  <si>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</si>
  <si>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</si>
  <si>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</si>
  <si>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</si>
  <si>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</si>
  <si>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</si>
  <si>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</si>
  <si>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</si>
  <si>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>2018 год</t>
  </si>
  <si>
    <t>2019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</si>
  <si>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</si>
  <si>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</si>
  <si>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</si>
  <si>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</si>
  <si>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</si>
  <si>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</si>
  <si>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</si>
  <si>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</si>
  <si>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</si>
  <si>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</si>
  <si>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</si>
  <si>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</si>
  <si>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</si>
  <si>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</si>
  <si>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</si>
  <si>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</si>
  <si>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</si>
  <si>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</si>
  <si>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</si>
  <si>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</si>
  <si>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</si>
  <si>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</si>
  <si>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</si>
  <si>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</si>
  <si>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</si>
  <si>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</si>
  <si>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</si>
  <si>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</si>
  <si>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</si>
  <si>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</si>
  <si>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</si>
  <si>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</si>
  <si>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</si>
  <si>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</si>
  <si>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</si>
  <si>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</si>
  <si>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</si>
  <si>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</si>
  <si>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</si>
  <si>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</si>
  <si>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</si>
  <si>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</si>
  <si>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</si>
  <si>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</si>
  <si>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</si>
  <si>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</si>
  <si>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</si>
  <si>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</si>
  <si>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</si>
  <si>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</si>
  <si>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</si>
  <si>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</si>
  <si>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2020 год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</si>
  <si>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</si>
  <si>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</si>
  <si>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</si>
  <si>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</si>
  <si>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</si>
  <si>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</si>
  <si>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</si>
  <si>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</si>
  <si>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</si>
  <si>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</si>
  <si>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</si>
  <si>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</si>
  <si>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</si>
  <si>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</si>
  <si>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</si>
  <si>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</si>
  <si>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</si>
  <si>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</si>
  <si>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</si>
  <si>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</si>
  <si>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</si>
  <si>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</si>
  <si>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</si>
  <si>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</si>
  <si>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</si>
  <si>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</si>
  <si>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</si>
  <si>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</si>
  <si>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</si>
  <si>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</si>
  <si>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</si>
  <si>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</si>
  <si>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</si>
  <si>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</si>
  <si>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</si>
  <si>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</si>
  <si>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</si>
  <si>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</si>
  <si>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</si>
  <si>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</si>
  <si>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</si>
  <si>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</si>
  <si>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</si>
  <si>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</si>
  <si>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</si>
  <si>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</si>
  <si>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</si>
  <si>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</si>
  <si>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</si>
  <si>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</si>
  <si>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</si>
  <si>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</si>
  <si>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</si>
  <si>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</si>
  <si>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на 2018 год и на плановый период 2019 и 2020 годов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</si>
  <si>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</si>
  <si>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</si>
  <si>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</si>
  <si>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</si>
  <si>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</si>
  <si>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</si>
  <si>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</si>
  <si>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</si>
  <si>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</si>
  <si>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</si>
  <si>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</si>
  <si>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</si>
  <si>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 xml:space="preserve">                                    Распределение расходов бюджета муниципального образования "городской округ "город Клинцы Брянской области" по целевым статьям (муниципальным программам и непрограммным направлениям деятельности), группам и подгруппам видов расходов 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</si>
  <si>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</si>
  <si>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</si>
  <si>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</si>
  <si>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</si>
  <si>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10 05 2018</t>
  </si>
  <si>
    <t>5629R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</si>
  <si>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</si>
  <si>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Разработка (актуализация) документов стратегического планирования и прогнозирования</t>
  </si>
  <si>
    <t>Мероприятия на поддержку отрасли культуры</t>
  </si>
  <si>
    <t>L5190</t>
  </si>
  <si>
    <t>07</t>
  </si>
  <si>
    <t>Формирование современной городской среды городского округа "город Клинцы Брянской области" на 2018-2020годы</t>
  </si>
  <si>
    <t>Глава города  Клинцы</t>
  </si>
  <si>
    <t>О.П. Шкуратов</t>
  </si>
  <si>
    <t>28 05 2018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</si>
  <si>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</si>
  <si>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</si>
  <si>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Отдельные мероприятия по развитию спорта за счет средств местного бюджета</t>
  </si>
  <si>
    <t>S7640</t>
  </si>
  <si>
    <t>27 06 2018</t>
  </si>
  <si>
    <t xml:space="preserve">Мероприятия по благоустройству </t>
  </si>
  <si>
    <t>81730</t>
  </si>
  <si>
    <t>81890</t>
  </si>
  <si>
    <t>Иные выплаты персоналу учреждений, за исключением фонда оплаты тркда</t>
  </si>
  <si>
    <t>июль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</si>
  <si>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</si>
  <si>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S3430</t>
  </si>
  <si>
    <t>Исполнение исковых требований на основании вступивших в законную силу судебных актов, обязательств бюджета</t>
  </si>
  <si>
    <t>26 07 2018</t>
  </si>
  <si>
    <t>Иные выплаты, за исключением фонда оплаты труда государственных (муниципальных) органов лицам, привлекаемым законодательству для выполнения отдельных полномочий</t>
  </si>
  <si>
    <t>26 09 2018</t>
  </si>
  <si>
    <t xml:space="preserve">Приложение 8 к Решению Клинцовского городского Совета народных депутатов от 26.09.2018 г. №  6-600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  
</t>
  </si>
  <si>
    <t>24 10 2018</t>
  </si>
  <si>
    <t>Государственная подднржка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</si>
</sst>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 horizontal="center"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2" fillId="27" borderId="0">
      <alignment/>
      <protection/>
    </xf>
    <xf numFmtId="0" fontId="51" fillId="0" borderId="0">
      <alignment horizontal="center"/>
      <protection/>
    </xf>
    <xf numFmtId="0" fontId="52" fillId="0" borderId="0">
      <alignment wrapText="1"/>
      <protection/>
    </xf>
    <xf numFmtId="0" fontId="52" fillId="0" borderId="0">
      <alignment/>
      <protection/>
    </xf>
    <xf numFmtId="0" fontId="52" fillId="27" borderId="1">
      <alignment/>
      <protection/>
    </xf>
    <xf numFmtId="0" fontId="52" fillId="0" borderId="2">
      <alignment horizontal="center" vertical="center" wrapText="1"/>
      <protection/>
    </xf>
    <xf numFmtId="0" fontId="52" fillId="27" borderId="3">
      <alignment/>
      <protection/>
    </xf>
    <xf numFmtId="0" fontId="53" fillId="0" borderId="2">
      <alignment vertical="top" wrapText="1"/>
      <protection/>
    </xf>
    <xf numFmtId="49" fontId="52" fillId="0" borderId="2">
      <alignment horizontal="center" vertical="top" shrinkToFit="1"/>
      <protection/>
    </xf>
    <xf numFmtId="4" fontId="52" fillId="0" borderId="2">
      <alignment horizontal="right" vertical="top" shrinkToFit="1"/>
      <protection/>
    </xf>
    <xf numFmtId="0" fontId="52" fillId="27" borderId="4">
      <alignment/>
      <protection/>
    </xf>
    <xf numFmtId="0" fontId="52" fillId="27" borderId="4">
      <alignment horizontal="left" shrinkToFit="1"/>
      <protection/>
    </xf>
    <xf numFmtId="0" fontId="53" fillId="0" borderId="2">
      <alignment vertical="top" wrapText="1"/>
      <protection/>
    </xf>
    <xf numFmtId="0" fontId="53" fillId="0" borderId="4">
      <alignment horizontal="right"/>
      <protection/>
    </xf>
    <xf numFmtId="4" fontId="53" fillId="28" borderId="4">
      <alignment horizontal="right" vertical="top" shrinkToFit="1"/>
      <protection/>
    </xf>
    <xf numFmtId="0" fontId="52" fillId="0" borderId="0">
      <alignment horizontal="left" wrapText="1"/>
      <protection/>
    </xf>
    <xf numFmtId="4" fontId="53" fillId="29" borderId="2">
      <alignment horizontal="right" vertical="top" shrinkToFit="1"/>
      <protection/>
    </xf>
    <xf numFmtId="0" fontId="52" fillId="27" borderId="3">
      <alignment horizontal="center"/>
      <protection/>
    </xf>
    <xf numFmtId="0" fontId="52" fillId="27" borderId="3">
      <alignment horizontal="left"/>
      <protection/>
    </xf>
    <xf numFmtId="4" fontId="53" fillId="0" borderId="2">
      <alignment horizontal="right" vertical="top" shrinkToFit="1"/>
      <protection/>
    </xf>
    <xf numFmtId="0" fontId="52" fillId="27" borderId="4">
      <alignment horizontal="center"/>
      <protection/>
    </xf>
    <xf numFmtId="0" fontId="52" fillId="27" borderId="4">
      <alignment horizontal="left"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4" fillId="36" borderId="5" applyNumberFormat="0" applyAlignment="0" applyProtection="0"/>
    <xf numFmtId="0" fontId="55" fillId="37" borderId="6" applyNumberFormat="0" applyAlignment="0" applyProtection="0"/>
    <xf numFmtId="0" fontId="56" fillId="37" borderId="5" applyNumberFormat="0" applyAlignment="0" applyProtection="0"/>
    <xf numFmtId="0" fontId="5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50" fillId="0" borderId="0">
      <alignment vertical="top" wrapText="1"/>
      <protection/>
    </xf>
    <xf numFmtId="0" fontId="3" fillId="40" borderId="0">
      <alignment/>
      <protection/>
    </xf>
    <xf numFmtId="0" fontId="48" fillId="0" borderId="0">
      <alignment/>
      <protection/>
    </xf>
    <xf numFmtId="0" fontId="5" fillId="4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8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207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1" fillId="0" borderId="14" xfId="0" applyNumberFormat="1" applyFont="1" applyFill="1" applyBorder="1" applyAlignment="1">
      <alignment horizontal="justify" vertical="center" wrapText="1"/>
    </xf>
    <xf numFmtId="0" fontId="71" fillId="0" borderId="0" xfId="0" applyFont="1" applyFill="1" applyAlignment="1">
      <alignment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Border="1" applyAlignment="1">
      <alignment horizontal="justify" wrapText="1"/>
    </xf>
    <xf numFmtId="49" fontId="72" fillId="44" borderId="14" xfId="0" applyNumberFormat="1" applyFont="1" applyFill="1" applyBorder="1" applyAlignment="1" quotePrefix="1">
      <alignment horizontal="justify" vertical="center" wrapText="1"/>
    </xf>
    <xf numFmtId="49" fontId="72" fillId="44" borderId="14" xfId="0" applyNumberFormat="1" applyFont="1" applyFill="1" applyBorder="1" applyAlignment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Fill="1" applyBorder="1" applyAlignment="1">
      <alignment horizontal="justify" vertical="top" wrapText="1"/>
    </xf>
    <xf numFmtId="49" fontId="72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3" fillId="0" borderId="0" xfId="0" applyFont="1" applyFill="1" applyAlignment="1">
      <alignment vertical="top" wrapText="1"/>
    </xf>
    <xf numFmtId="0" fontId="72" fillId="46" borderId="14" xfId="0" applyFont="1" applyFill="1" applyBorder="1" applyAlignment="1">
      <alignment horizontal="right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0" fontId="72" fillId="46" borderId="0" xfId="0" applyFont="1" applyFill="1" applyAlignment="1">
      <alignment vertical="top" wrapText="1"/>
    </xf>
    <xf numFmtId="0" fontId="72" fillId="0" borderId="0" xfId="0" applyFont="1" applyFill="1" applyAlignment="1">
      <alignment vertical="top" wrapText="1"/>
    </xf>
    <xf numFmtId="0" fontId="72" fillId="0" borderId="2" xfId="60" applyNumberFormat="1" applyFont="1" applyProtection="1">
      <alignment vertical="top" wrapText="1"/>
      <protection locked="0"/>
    </xf>
    <xf numFmtId="0" fontId="73" fillId="0" borderId="2" xfId="60" applyNumberFormat="1" applyFont="1" applyProtection="1">
      <alignment vertical="top" wrapText="1"/>
      <protection locked="0"/>
    </xf>
    <xf numFmtId="4" fontId="73" fillId="46" borderId="14" xfId="0" applyNumberFormat="1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0" fontId="74" fillId="0" borderId="0" xfId="0" applyFont="1" applyFill="1" applyAlignment="1">
      <alignment vertical="top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9" fontId="79" fillId="0" borderId="14" xfId="0" applyNumberFormat="1" applyFont="1" applyFill="1" applyBorder="1" applyAlignment="1">
      <alignment horizontal="justify" vertical="center" wrapText="1"/>
    </xf>
    <xf numFmtId="0" fontId="7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 quotePrefix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Border="1" applyAlignment="1">
      <alignment horizontal="justify" wrapText="1"/>
    </xf>
    <xf numFmtId="49" fontId="79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Fill="1" applyBorder="1" applyAlignment="1" quotePrefix="1">
      <alignment horizontal="justify" vertical="center" wrapText="1"/>
    </xf>
    <xf numFmtId="49" fontId="72" fillId="46" borderId="14" xfId="0" applyNumberFormat="1" applyFont="1" applyFill="1" applyBorder="1" applyAlignment="1">
      <alignment horizontal="justify" vertical="center" wrapText="1"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14" xfId="0" applyNumberFormat="1" applyFont="1" applyFill="1" applyBorder="1" applyAlignment="1">
      <alignment horizontal="center" vertical="center" wrapText="1"/>
    </xf>
    <xf numFmtId="0" fontId="73" fillId="46" borderId="0" xfId="0" applyFont="1" applyFill="1" applyAlignment="1">
      <alignment vertical="top" wrapText="1"/>
    </xf>
    <xf numFmtId="0" fontId="73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2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center" vertical="center" wrapText="1"/>
    </xf>
    <xf numFmtId="0" fontId="72" fillId="46" borderId="14" xfId="0" applyFont="1" applyFill="1" applyBorder="1" applyAlignment="1">
      <alignment horizontal="right" vertical="top" wrapText="1"/>
    </xf>
    <xf numFmtId="4" fontId="72" fillId="46" borderId="14" xfId="0" applyNumberFormat="1" applyFont="1" applyFill="1" applyBorder="1" applyAlignment="1">
      <alignment horizontal="right" vertical="top" wrapText="1"/>
    </xf>
    <xf numFmtId="49" fontId="73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" fontId="71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2" fillId="46" borderId="14" xfId="0" applyNumberFormat="1" applyFont="1" applyFill="1" applyBorder="1" applyAlignment="1" quotePrefix="1">
      <alignment horizontal="justify" vertical="center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5" fillId="46" borderId="14" xfId="0" applyNumberFormat="1" applyFont="1" applyFill="1" applyBorder="1" applyAlignment="1">
      <alignment horizontal="justify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" fontId="74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vertical="center" wrapText="1"/>
    </xf>
    <xf numFmtId="49" fontId="79" fillId="46" borderId="14" xfId="0" applyNumberFormat="1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right" vertical="center" wrapText="1"/>
    </xf>
    <xf numFmtId="4" fontId="79" fillId="46" borderId="14" xfId="0" applyNumberFormat="1" applyFont="1" applyFill="1" applyBorder="1" applyAlignment="1">
      <alignment horizontal="right" vertical="center" wrapText="1"/>
    </xf>
    <xf numFmtId="0" fontId="72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 quotePrefix="1">
      <alignment horizontal="justify" vertical="center" wrapText="1"/>
    </xf>
    <xf numFmtId="0" fontId="74" fillId="46" borderId="14" xfId="0" applyFont="1" applyFill="1" applyBorder="1" applyAlignment="1">
      <alignment horizontal="right" vertical="top" wrapText="1"/>
    </xf>
    <xf numFmtId="4" fontId="74" fillId="46" borderId="14" xfId="0" applyNumberFormat="1" applyFont="1" applyFill="1" applyBorder="1" applyAlignment="1">
      <alignment horizontal="right" vertical="top" wrapText="1"/>
    </xf>
    <xf numFmtId="0" fontId="72" fillId="46" borderId="2" xfId="60" applyNumberFormat="1" applyFont="1" applyFill="1" applyProtection="1">
      <alignment vertical="top" wrapText="1"/>
      <protection locked="0"/>
    </xf>
    <xf numFmtId="0" fontId="73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>
      <alignment horizontal="justify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9" fontId="81" fillId="46" borderId="14" xfId="0" applyNumberFormat="1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right" vertical="center" wrapText="1"/>
    </xf>
    <xf numFmtId="4" fontId="81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justify" vertical="top" wrapText="1"/>
    </xf>
    <xf numFmtId="0" fontId="72" fillId="46" borderId="14" xfId="0" applyFont="1" applyFill="1" applyBorder="1" applyAlignment="1">
      <alignment vertical="top" wrapText="1"/>
    </xf>
    <xf numFmtId="4" fontId="72" fillId="46" borderId="14" xfId="0" applyNumberFormat="1" applyFont="1" applyFill="1" applyBorder="1" applyAlignment="1">
      <alignment vertical="top" wrapText="1"/>
    </xf>
    <xf numFmtId="0" fontId="73" fillId="46" borderId="14" xfId="0" applyFont="1" applyFill="1" applyBorder="1" applyAlignment="1">
      <alignment vertical="center" wrapText="1"/>
    </xf>
    <xf numFmtId="4" fontId="73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2" fillId="46" borderId="14" xfId="62" applyNumberFormat="1" applyFont="1" applyFill="1" applyBorder="1" applyAlignment="1" applyProtection="1">
      <alignment horizontal="center" vertical="center" shrinkToFit="1"/>
      <protection/>
    </xf>
    <xf numFmtId="4" fontId="82" fillId="46" borderId="14" xfId="62" applyFont="1" applyFill="1" applyBorder="1" applyAlignment="1" applyProtection="1">
      <alignment horizontal="center" vertical="top" shrinkToFit="1"/>
      <protection/>
    </xf>
    <xf numFmtId="0" fontId="82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4" fillId="46" borderId="14" xfId="0" applyFont="1" applyFill="1" applyBorder="1" applyAlignment="1">
      <alignment horizontal="left" vertical="top" wrapText="1"/>
    </xf>
    <xf numFmtId="0" fontId="73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3" fillId="46" borderId="14" xfId="0" applyNumberFormat="1" applyFont="1" applyFill="1" applyBorder="1" applyAlignment="1">
      <alignment horizontal="justify" vertical="center" wrapText="1"/>
    </xf>
    <xf numFmtId="0" fontId="83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4" fillId="0" borderId="14" xfId="95" applyFont="1" applyFill="1" applyBorder="1" applyAlignment="1">
      <alignment horizontal="left" vertical="top" wrapText="1"/>
      <protection/>
    </xf>
    <xf numFmtId="49" fontId="78" fillId="46" borderId="14" xfId="0" applyNumberFormat="1" applyFont="1" applyFill="1" applyBorder="1" applyAlignment="1">
      <alignment horizontal="justify" vertical="center" wrapText="1"/>
    </xf>
    <xf numFmtId="4" fontId="84" fillId="46" borderId="14" xfId="0" applyNumberFormat="1" applyFont="1" applyFill="1" applyBorder="1" applyAlignment="1">
      <alignment horizontal="right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14" xfId="0" applyFont="1" applyFill="1" applyBorder="1" applyAlignment="1">
      <alignment vertical="center" wrapText="1"/>
    </xf>
    <xf numFmtId="0" fontId="86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14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vertical="center" wrapText="1"/>
    </xf>
    <xf numFmtId="0" fontId="7" fillId="46" borderId="14" xfId="0" applyFont="1" applyFill="1" applyBorder="1" applyAlignment="1">
      <alignment vertical="center" wrapText="1"/>
    </xf>
    <xf numFmtId="4" fontId="7" fillId="47" borderId="14" xfId="0" applyNumberFormat="1" applyFont="1" applyFill="1" applyBorder="1" applyAlignment="1">
      <alignment horizontal="right" vertical="center" wrapText="1"/>
    </xf>
    <xf numFmtId="0" fontId="4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vertical="center" wrapText="1"/>
    </xf>
    <xf numFmtId="0" fontId="4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0" fillId="46" borderId="0" xfId="0" applyFont="1" applyFill="1" applyAlignment="1">
      <alignment vertical="top" wrapText="1"/>
    </xf>
    <xf numFmtId="49" fontId="4" fillId="46" borderId="0" xfId="0" applyNumberFormat="1" applyFont="1" applyFill="1" applyAlignment="1">
      <alignment horizontal="center" vertical="top" wrapText="1"/>
    </xf>
    <xf numFmtId="0" fontId="0" fillId="46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4" fontId="7" fillId="46" borderId="0" xfId="0" applyNumberFormat="1" applyFont="1" applyFill="1" applyAlignment="1">
      <alignment horizontal="justify" vertical="center" wrapText="1"/>
    </xf>
    <xf numFmtId="0" fontId="4" fillId="46" borderId="0" xfId="0" applyFont="1" applyFill="1" applyAlignment="1">
      <alignment horizontal="right"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32"/>
  <sheetViews>
    <sheetView tabSelected="1" view="pageBreakPreview" zoomScale="90" zoomScaleSheetLayoutView="90" zoomScalePageLayoutView="0" workbookViewId="0" topLeftCell="B884">
      <selection activeCell="J900" sqref="J1:AG16384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6.66015625" style="163" customWidth="1"/>
    <col min="11" max="11" width="15.66015625" style="163" hidden="1" customWidth="1"/>
    <col min="12" max="12" width="12.66015625" style="164" hidden="1" customWidth="1"/>
    <col min="13" max="13" width="12.33203125" style="164" hidden="1" customWidth="1"/>
    <col min="14" max="15" width="12.66015625" style="164" hidden="1" customWidth="1"/>
    <col min="16" max="16" width="13.83203125" style="164" hidden="1" customWidth="1"/>
    <col min="17" max="17" width="13.5" style="164" hidden="1" customWidth="1"/>
    <col min="18" max="18" width="12.33203125" style="164" hidden="1" customWidth="1"/>
    <col min="19" max="20" width="11.66015625" style="164" hidden="1" customWidth="1"/>
    <col min="21" max="21" width="12.66015625" style="164" hidden="1" customWidth="1"/>
    <col min="22" max="22" width="13.5" style="164" hidden="1" customWidth="1"/>
    <col min="23" max="23" width="15.66015625" style="164" hidden="1" customWidth="1"/>
    <col min="24" max="24" width="14.5" style="164" hidden="1" customWidth="1"/>
    <col min="25" max="25" width="15.33203125" style="164" hidden="1" customWidth="1"/>
    <col min="26" max="26" width="16.83203125" style="164" hidden="1" customWidth="1"/>
    <col min="27" max="27" width="19.16015625" style="164" hidden="1" customWidth="1"/>
    <col min="28" max="28" width="14.5" style="164" hidden="1" customWidth="1"/>
    <col min="29" max="30" width="15.33203125" style="164" hidden="1" customWidth="1"/>
    <col min="31" max="31" width="14" style="164" hidden="1" customWidth="1"/>
    <col min="32" max="32" width="13.66015625" style="164" hidden="1" customWidth="1"/>
    <col min="33" max="33" width="19" style="80" customWidth="1"/>
    <col min="34" max="35" width="18.16015625" style="80" hidden="1" customWidth="1"/>
    <col min="36" max="37" width="14.66015625" style="80" hidden="1" customWidth="1"/>
    <col min="38" max="38" width="18.16015625" style="170" customWidth="1"/>
    <col min="39" max="39" width="18.16015625" style="178" hidden="1" customWidth="1"/>
    <col min="40" max="40" width="14" style="183" hidden="1" customWidth="1"/>
    <col min="41" max="41" width="17.5" style="170" customWidth="1"/>
    <col min="42" max="16384" width="9.33203125" style="1" customWidth="1"/>
  </cols>
  <sheetData>
    <row r="1" spans="5:32" ht="0.75" customHeight="1">
      <c r="E1" s="197"/>
      <c r="F1" s="197"/>
      <c r="G1" s="197"/>
      <c r="H1" s="197"/>
      <c r="I1" s="197"/>
      <c r="J1" s="197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7:32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7:32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7:32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7:32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7:32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7:32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7:32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7:32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7:32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5:41" ht="116.25" customHeight="1">
      <c r="E11" s="82"/>
      <c r="F11" s="82"/>
      <c r="G11" s="82"/>
      <c r="H11" s="82"/>
      <c r="I11" s="82"/>
      <c r="J11" s="205" t="s">
        <v>378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2:41" ht="29.25" customHeight="1">
      <c r="B12" s="198" t="s">
        <v>346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9"/>
      <c r="AH12" s="199"/>
      <c r="AI12" s="199"/>
      <c r="AJ12" s="199"/>
      <c r="AK12" s="199"/>
      <c r="AL12" s="199"/>
      <c r="AM12" s="199"/>
      <c r="AN12" s="199"/>
      <c r="AO12" s="199"/>
    </row>
    <row r="13" spans="2:41" ht="14.25" customHeight="1">
      <c r="B13" s="200" t="s">
        <v>333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2"/>
      <c r="AM13" s="202"/>
      <c r="AN13" s="202"/>
      <c r="AO13" s="202"/>
    </row>
    <row r="14" spans="2:41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O14" s="83" t="s">
        <v>214</v>
      </c>
    </row>
    <row r="15" spans="1:41" ht="54" customHeight="1">
      <c r="A15" s="2" t="s">
        <v>1</v>
      </c>
      <c r="B15" s="84" t="s">
        <v>1</v>
      </c>
      <c r="C15" s="85" t="s">
        <v>67</v>
      </c>
      <c r="D15" s="85" t="s">
        <v>68</v>
      </c>
      <c r="E15" s="85" t="s">
        <v>161</v>
      </c>
      <c r="F15" s="85" t="s">
        <v>130</v>
      </c>
      <c r="G15" s="85" t="s">
        <v>2</v>
      </c>
      <c r="H15" s="85"/>
      <c r="I15" s="85" t="s">
        <v>69</v>
      </c>
      <c r="J15" s="85" t="s">
        <v>3</v>
      </c>
      <c r="K15" s="86" t="s">
        <v>223</v>
      </c>
      <c r="L15" s="86" t="s">
        <v>235</v>
      </c>
      <c r="M15" s="85" t="s">
        <v>241</v>
      </c>
      <c r="N15" s="85" t="s">
        <v>245</v>
      </c>
      <c r="O15" s="85" t="s">
        <v>249</v>
      </c>
      <c r="P15" s="85" t="s">
        <v>251</v>
      </c>
      <c r="Q15" s="85" t="s">
        <v>256</v>
      </c>
      <c r="R15" s="85" t="s">
        <v>266</v>
      </c>
      <c r="S15" s="85" t="s">
        <v>267</v>
      </c>
      <c r="T15" s="85"/>
      <c r="U15" s="85" t="s">
        <v>271</v>
      </c>
      <c r="V15" s="85" t="s">
        <v>274</v>
      </c>
      <c r="W15" s="85"/>
      <c r="X15" s="85" t="s">
        <v>345</v>
      </c>
      <c r="Y15" s="85" t="s">
        <v>347</v>
      </c>
      <c r="Z15" s="185">
        <v>43180</v>
      </c>
      <c r="AA15" s="185" t="s">
        <v>351</v>
      </c>
      <c r="AB15" s="185" t="s">
        <v>361</v>
      </c>
      <c r="AC15" s="185" t="s">
        <v>366</v>
      </c>
      <c r="AD15" s="185" t="s">
        <v>371</v>
      </c>
      <c r="AE15" s="185" t="s">
        <v>375</v>
      </c>
      <c r="AF15" s="185" t="s">
        <v>379</v>
      </c>
      <c r="AG15" s="86" t="s">
        <v>224</v>
      </c>
      <c r="AH15" s="86"/>
      <c r="AI15" s="185">
        <v>43180</v>
      </c>
      <c r="AJ15" s="185" t="s">
        <v>377</v>
      </c>
      <c r="AK15" s="185" t="s">
        <v>379</v>
      </c>
      <c r="AL15" s="86" t="s">
        <v>225</v>
      </c>
      <c r="AM15" s="86"/>
      <c r="AN15" s="185">
        <v>43180</v>
      </c>
      <c r="AO15" s="86" t="s">
        <v>278</v>
      </c>
    </row>
    <row r="16" spans="1:41" ht="12.75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5">
        <v>8</v>
      </c>
      <c r="AH16" s="85"/>
      <c r="AI16" s="85"/>
      <c r="AJ16" s="85"/>
      <c r="AK16" s="85"/>
      <c r="AL16" s="85">
        <v>8</v>
      </c>
      <c r="AM16" s="85"/>
      <c r="AN16" s="85"/>
      <c r="AO16" s="85">
        <v>8</v>
      </c>
    </row>
    <row r="17" spans="1:41" ht="66.7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K18+K374+K392+K421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>
        <f>AG18+AG374+AG392+AG421</f>
        <v>267802456.95</v>
      </c>
      <c r="AH17" s="37"/>
      <c r="AI17" s="37"/>
      <c r="AJ17" s="37"/>
      <c r="AK17" s="37"/>
      <c r="AL17" s="37">
        <f>AL18+AL374+AL392+AL421</f>
        <v>227058987.36000004</v>
      </c>
      <c r="AM17" s="37"/>
      <c r="AN17" s="37"/>
      <c r="AO17" s="37">
        <f>AO18+AO374+AO392+AO421</f>
        <v>227900940.27</v>
      </c>
    </row>
    <row r="18" spans="1:41" ht="39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K19+K343+K348+K353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37">
        <f>AG19+AG343+AG348+AG353</f>
        <v>243305175.31</v>
      </c>
      <c r="AH18" s="37"/>
      <c r="AI18" s="37"/>
      <c r="AJ18" s="37"/>
      <c r="AK18" s="37"/>
      <c r="AL18" s="37">
        <f>AL19+AL343+AL348+AL353</f>
        <v>203553595.00000003</v>
      </c>
      <c r="AM18" s="37"/>
      <c r="AN18" s="37"/>
      <c r="AO18" s="37">
        <f>AO19+AO343+AO348+AO353</f>
        <v>203717508.67000002</v>
      </c>
    </row>
    <row r="19" spans="1:41" ht="41.2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37">
        <f>AG20</f>
        <v>243305175.31</v>
      </c>
      <c r="AH19" s="37"/>
      <c r="AI19" s="37"/>
      <c r="AJ19" s="37"/>
      <c r="AK19" s="37"/>
      <c r="AL19" s="37">
        <f>AL20</f>
        <v>203553595.00000003</v>
      </c>
      <c r="AM19" s="37"/>
      <c r="AN19" s="37"/>
      <c r="AO19" s="37">
        <f>AO20</f>
        <v>203717508.67000002</v>
      </c>
    </row>
    <row r="20" spans="1:41" ht="27.7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K21+K25+K31+K58+K62+K66+K98+K102+K106+K124+K145+K151+K170+K174+K178+K182+K190+K201+K205+K217+K224+K228+K232+K268+K280+K285+K301+K309+K322+K326+K334+K47+K160+K260+K55+K110+K116+K318+K117+K141+K197+K132+K213+K70+K51+K264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37">
        <f>AG21+AG25+AG31+AG58+AG62+AG66+AG88+AG98+AG102+AG106+AG124+AG145+AG151+AG170+AG174+AG178+AG182+AG190+AG201+AG205+AG217+AG224+AG228+AG232+AG241+AG268+AG280+AG285+AG301+AG309+AG313+AG322+AG326+AG334+AG47+AG160+AG260+AG55+AG110+AG116+AG318+AG117+AG141+AG197+AG132+AG213+AG70+AG51+AG264+AG93+AG338+AG272+AG276+AG137+AG358+AG362+AG366+AG370+AG251+AG186+AG291+AG295+AG209+AG245+AG330</f>
        <v>243305175.31</v>
      </c>
      <c r="AH20" s="37"/>
      <c r="AI20" s="37"/>
      <c r="AJ20" s="37"/>
      <c r="AK20" s="37"/>
      <c r="AL20" s="37">
        <f>AL21+AL25+AL31+AL58+AL62+AL66+AL88+AL98+AL102+AL106+AL124+AL145+AL151+AL170+AL174+AL178+AL182+AL190+AL201+AL205+AL217+AL224+AL228+AL232+AL241+AL268+AL280+AL285+AL301+AL309+AL313+AL322+AL326+AL334+AL47+AL160+AL260+AL55+AL110+AL116+AL318+AL117+AL141+AL197+AL132+AL213+AL70+AL51+AL264+AL93+AL338+AL272+AL276+AL137+AL358+AL362+AL366+AL370+AL251+AL186+AL291+AL295</f>
        <v>203553595.00000003</v>
      </c>
      <c r="AM20" s="37"/>
      <c r="AN20" s="37"/>
      <c r="AO20" s="37">
        <f>AO21+AO25+AO31+AO58+AO62+AO66+AO88+AO98+AO102+AO106+AO124+AO145+AO151+AO170+AO174+AO178+AO182+AO190+AO201+AO205+AO217+AO224+AO228+AO232+AO241+AO268+AO280+AO285+AO301+AO309+AO313+AO322+AO326+AO334+AO47+AO160+AO260+AO55+AO110+AO116+AO318+AO117+AO141+AO197+AO132+AO213+AO70+AO51+AO264+AO93+AO338+AO272+AO276+AO137+AO358+AO362+AO366+AO370+AO251+AO186+AO291+AO295</f>
        <v>203717508.67000002</v>
      </c>
    </row>
    <row r="21" spans="1:41" s="3" customFormat="1" ht="55.5" customHeight="1">
      <c r="A21" s="7" t="s">
        <v>187</v>
      </c>
      <c r="B21" s="95" t="s">
        <v>338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279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37">
        <f>AG22</f>
        <v>0</v>
      </c>
      <c r="AH21" s="37"/>
      <c r="AI21" s="37"/>
      <c r="AJ21" s="37"/>
      <c r="AK21" s="37"/>
      <c r="AL21" s="37">
        <f>AL22</f>
        <v>366000</v>
      </c>
      <c r="AM21" s="37"/>
      <c r="AN21" s="37"/>
      <c r="AO21" s="37">
        <f>AO22</f>
        <v>366000</v>
      </c>
    </row>
    <row r="22" spans="1:41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279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>
        <f>AG23</f>
        <v>0</v>
      </c>
      <c r="AH22" s="34"/>
      <c r="AI22" s="34"/>
      <c r="AJ22" s="34"/>
      <c r="AK22" s="34"/>
      <c r="AL22" s="34">
        <f>AL23</f>
        <v>366000</v>
      </c>
      <c r="AM22" s="34"/>
      <c r="AN22" s="34"/>
      <c r="AO22" s="34">
        <f>AO23</f>
        <v>366000</v>
      </c>
    </row>
    <row r="23" spans="1:41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279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>
        <f>AG24</f>
        <v>0</v>
      </c>
      <c r="AH23" s="34"/>
      <c r="AI23" s="34"/>
      <c r="AJ23" s="34"/>
      <c r="AK23" s="34"/>
      <c r="AL23" s="34">
        <f>AL24</f>
        <v>366000</v>
      </c>
      <c r="AM23" s="34"/>
      <c r="AN23" s="34"/>
      <c r="AO23" s="34">
        <f>AO24</f>
        <v>366000</v>
      </c>
    </row>
    <row r="24" spans="1:41" ht="53.25" customHeight="1">
      <c r="A24" s="8" t="s">
        <v>242</v>
      </c>
      <c r="B24" s="97" t="s">
        <v>242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279</v>
      </c>
      <c r="J24" s="98" t="s">
        <v>243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/>
      <c r="X24" s="34"/>
      <c r="Y24" s="34"/>
      <c r="Z24" s="34"/>
      <c r="AA24" s="34"/>
      <c r="AB24" s="34"/>
      <c r="AC24" s="34"/>
      <c r="AD24" s="34"/>
      <c r="AE24" s="34"/>
      <c r="AF24" s="34">
        <v>-366000</v>
      </c>
      <c r="AG24" s="34">
        <f>366000+AF24</f>
        <v>0</v>
      </c>
      <c r="AH24" s="34"/>
      <c r="AI24" s="34"/>
      <c r="AJ24" s="34"/>
      <c r="AK24" s="34"/>
      <c r="AL24" s="34">
        <v>366000</v>
      </c>
      <c r="AM24" s="34"/>
      <c r="AN24" s="34"/>
      <c r="AO24" s="34">
        <v>366000</v>
      </c>
    </row>
    <row r="25" spans="1:41" s="3" customFormat="1" ht="53.25" customHeight="1">
      <c r="A25" s="6" t="s">
        <v>95</v>
      </c>
      <c r="B25" s="95" t="s">
        <v>280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37">
        <f>AG26</f>
        <v>1279184.03</v>
      </c>
      <c r="AH25" s="37"/>
      <c r="AI25" s="37"/>
      <c r="AJ25" s="37"/>
      <c r="AK25" s="37"/>
      <c r="AL25" s="37">
        <f>AL26</f>
        <v>1279184.03</v>
      </c>
      <c r="AM25" s="37"/>
      <c r="AN25" s="37"/>
      <c r="AO25" s="37">
        <f>AO26</f>
        <v>1279184.03</v>
      </c>
    </row>
    <row r="26" spans="1:41" ht="81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>
        <f>AG27</f>
        <v>1279184.03</v>
      </c>
      <c r="AH26" s="34"/>
      <c r="AI26" s="34"/>
      <c r="AJ26" s="34"/>
      <c r="AK26" s="34"/>
      <c r="AL26" s="34">
        <f>AL27</f>
        <v>1279184.03</v>
      </c>
      <c r="AM26" s="34"/>
      <c r="AN26" s="34"/>
      <c r="AO26" s="34">
        <f>AO27</f>
        <v>1279184.03</v>
      </c>
    </row>
    <row r="27" spans="1:41" ht="39.7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>
        <f>AG28+AG30+AG29</f>
        <v>1279184.03</v>
      </c>
      <c r="AH27" s="34"/>
      <c r="AI27" s="34"/>
      <c r="AJ27" s="34"/>
      <c r="AK27" s="34"/>
      <c r="AL27" s="34">
        <f>AL28+AL30+AL29</f>
        <v>1279184.03</v>
      </c>
      <c r="AM27" s="34"/>
      <c r="AN27" s="34"/>
      <c r="AO27" s="34">
        <f>AO28+AO30+AO29</f>
        <v>1279184.03</v>
      </c>
    </row>
    <row r="28" spans="1:41" ht="25.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>
        <v>952476.21</v>
      </c>
      <c r="AH28" s="34"/>
      <c r="AI28" s="34"/>
      <c r="AJ28" s="34"/>
      <c r="AK28" s="34"/>
      <c r="AL28" s="34">
        <v>952476.21</v>
      </c>
      <c r="AM28" s="34"/>
      <c r="AN28" s="34"/>
      <c r="AO28" s="34">
        <v>952476.21</v>
      </c>
    </row>
    <row r="29" spans="1:41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>
        <v>30000</v>
      </c>
      <c r="AH29" s="34"/>
      <c r="AI29" s="34"/>
      <c r="AJ29" s="34"/>
      <c r="AK29" s="34"/>
      <c r="AL29" s="34">
        <v>30000</v>
      </c>
      <c r="AM29" s="34"/>
      <c r="AN29" s="34"/>
      <c r="AO29" s="34">
        <v>30000</v>
      </c>
    </row>
    <row r="30" spans="1:41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>
        <v>296707.82</v>
      </c>
      <c r="AH30" s="34"/>
      <c r="AI30" s="34"/>
      <c r="AJ30" s="34"/>
      <c r="AK30" s="34"/>
      <c r="AL30" s="34">
        <v>296707.82</v>
      </c>
      <c r="AM30" s="34"/>
      <c r="AN30" s="34"/>
      <c r="AO30" s="34">
        <v>296707.82</v>
      </c>
    </row>
    <row r="31" spans="1:41" s="3" customFormat="1" ht="39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37">
        <f>AG32+AG37+AG40</f>
        <v>31250916.38</v>
      </c>
      <c r="AH31" s="37"/>
      <c r="AI31" s="37"/>
      <c r="AJ31" s="37"/>
      <c r="AK31" s="37"/>
      <c r="AL31" s="37">
        <f>AL32+AL37+AL40</f>
        <v>31244411.71</v>
      </c>
      <c r="AM31" s="37"/>
      <c r="AN31" s="37"/>
      <c r="AO31" s="37">
        <f>AO32+AO37+AO40</f>
        <v>31236018.06</v>
      </c>
    </row>
    <row r="32" spans="1:41" ht="83.25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>
        <f>AG33</f>
        <v>27538400.2</v>
      </c>
      <c r="AH32" s="34"/>
      <c r="AI32" s="34"/>
      <c r="AJ32" s="34"/>
      <c r="AK32" s="34"/>
      <c r="AL32" s="34">
        <f>AL33</f>
        <v>27538400.2</v>
      </c>
      <c r="AM32" s="34"/>
      <c r="AN32" s="34"/>
      <c r="AO32" s="34">
        <f>AO33</f>
        <v>27538400.2</v>
      </c>
    </row>
    <row r="33" spans="1:41" ht="38.2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>
        <f>AG34+AG35+AG36</f>
        <v>27538400.2</v>
      </c>
      <c r="AH33" s="34"/>
      <c r="AI33" s="34"/>
      <c r="AJ33" s="34"/>
      <c r="AK33" s="34"/>
      <c r="AL33" s="34">
        <f>AL34+AL35+AL36</f>
        <v>27538400.2</v>
      </c>
      <c r="AM33" s="34"/>
      <c r="AN33" s="34"/>
      <c r="AO33" s="34">
        <f>AO34+AO35+AO36</f>
        <v>27538400.2</v>
      </c>
    </row>
    <row r="34" spans="1:41" ht="27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>
        <v>20321805.07</v>
      </c>
      <c r="AH34" s="34"/>
      <c r="AI34" s="34"/>
      <c r="AJ34" s="34"/>
      <c r="AK34" s="34"/>
      <c r="AL34" s="34">
        <v>20321805.07</v>
      </c>
      <c r="AM34" s="34"/>
      <c r="AN34" s="34"/>
      <c r="AO34" s="34">
        <v>20321805.07</v>
      </c>
    </row>
    <row r="35" spans="1:41" ht="52.5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>
        <v>851400</v>
      </c>
      <c r="AH35" s="34"/>
      <c r="AI35" s="34"/>
      <c r="AJ35" s="34"/>
      <c r="AK35" s="34"/>
      <c r="AL35" s="34">
        <v>851400</v>
      </c>
      <c r="AM35" s="34"/>
      <c r="AN35" s="34"/>
      <c r="AO35" s="34">
        <v>851400</v>
      </c>
    </row>
    <row r="36" spans="1:41" ht="67.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>
        <v>6365195.13</v>
      </c>
      <c r="AH36" s="34"/>
      <c r="AI36" s="34"/>
      <c r="AJ36" s="34"/>
      <c r="AK36" s="34"/>
      <c r="AL36" s="34">
        <v>6365195.13</v>
      </c>
      <c r="AM36" s="34"/>
      <c r="AN36" s="34"/>
      <c r="AO36" s="34">
        <v>6365195.13</v>
      </c>
    </row>
    <row r="37" spans="1:41" ht="42.7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>
        <f>AG38</f>
        <v>3553020.18</v>
      </c>
      <c r="AH37" s="34"/>
      <c r="AI37" s="34"/>
      <c r="AJ37" s="34"/>
      <c r="AK37" s="34"/>
      <c r="AL37" s="34">
        <f>AL38</f>
        <v>3616011.51</v>
      </c>
      <c r="AM37" s="34"/>
      <c r="AN37" s="34"/>
      <c r="AO37" s="34">
        <f>AO38</f>
        <v>3607617.86</v>
      </c>
    </row>
    <row r="38" spans="1:41" ht="38.2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>
        <f>AG39</f>
        <v>3553020.18</v>
      </c>
      <c r="AH38" s="34"/>
      <c r="AI38" s="34"/>
      <c r="AJ38" s="34"/>
      <c r="AK38" s="34"/>
      <c r="AL38" s="34">
        <f>AL39</f>
        <v>3616011.51</v>
      </c>
      <c r="AM38" s="34"/>
      <c r="AN38" s="34"/>
      <c r="AO38" s="34">
        <f>AO39</f>
        <v>3607617.86</v>
      </c>
    </row>
    <row r="39" spans="1:41" ht="41.25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/>
      <c r="X39" s="34">
        <v>-50000</v>
      </c>
      <c r="Y39" s="34"/>
      <c r="Z39" s="34"/>
      <c r="AA39" s="34"/>
      <c r="AB39" s="34"/>
      <c r="AC39" s="34"/>
      <c r="AD39" s="34">
        <v>-15000</v>
      </c>
      <c r="AE39" s="34"/>
      <c r="AF39" s="34"/>
      <c r="AG39" s="34">
        <f>3618020.18+X39+AD39</f>
        <v>3553020.18</v>
      </c>
      <c r="AH39" s="34"/>
      <c r="AI39" s="34"/>
      <c r="AJ39" s="34"/>
      <c r="AK39" s="34"/>
      <c r="AL39" s="34">
        <v>3616011.51</v>
      </c>
      <c r="AM39" s="34"/>
      <c r="AN39" s="34"/>
      <c r="AO39" s="34">
        <v>3607617.86</v>
      </c>
    </row>
    <row r="40" spans="1:41" ht="12.7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>
        <f>AG43+AG41</f>
        <v>159496</v>
      </c>
      <c r="AH40" s="34"/>
      <c r="AI40" s="34"/>
      <c r="AJ40" s="34"/>
      <c r="AK40" s="34"/>
      <c r="AL40" s="34">
        <f>AL43+AL41</f>
        <v>90000</v>
      </c>
      <c r="AM40" s="34"/>
      <c r="AN40" s="34"/>
      <c r="AO40" s="34">
        <f>AO43+AO41</f>
        <v>90000</v>
      </c>
    </row>
    <row r="41" spans="1:41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>
        <f>AG42</f>
        <v>0</v>
      </c>
      <c r="AH41" s="47"/>
      <c r="AI41" s="47"/>
      <c r="AJ41" s="47"/>
      <c r="AK41" s="47"/>
      <c r="AL41" s="47">
        <f>AL42</f>
        <v>0</v>
      </c>
      <c r="AM41" s="47"/>
      <c r="AN41" s="47"/>
      <c r="AO41" s="47">
        <f>AO42</f>
        <v>0</v>
      </c>
    </row>
    <row r="42" spans="1:41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>
        <v>0</v>
      </c>
      <c r="AH42" s="47"/>
      <c r="AI42" s="47"/>
      <c r="AJ42" s="47"/>
      <c r="AK42" s="47"/>
      <c r="AL42" s="47">
        <v>0</v>
      </c>
      <c r="AM42" s="47"/>
      <c r="AN42" s="47"/>
      <c r="AO42" s="47">
        <v>0</v>
      </c>
    </row>
    <row r="43" spans="1:41" ht="1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>
        <f>AG44+AG45+AG46</f>
        <v>159496</v>
      </c>
      <c r="AH43" s="34"/>
      <c r="AI43" s="34"/>
      <c r="AJ43" s="34"/>
      <c r="AK43" s="34"/>
      <c r="AL43" s="34">
        <f>AL44+AL45+AL46</f>
        <v>90000</v>
      </c>
      <c r="AM43" s="34"/>
      <c r="AN43" s="34"/>
      <c r="AO43" s="34">
        <f>AO44+AO45+AO46</f>
        <v>90000</v>
      </c>
    </row>
    <row r="44" spans="1:41" s="40" customFormat="1" ht="11.25" customHeight="1">
      <c r="A44" s="20" t="s">
        <v>17</v>
      </c>
      <c r="B44" s="54" t="s">
        <v>200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830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>
        <v>0</v>
      </c>
      <c r="AH44" s="47"/>
      <c r="AI44" s="47"/>
      <c r="AJ44" s="47"/>
      <c r="AK44" s="47"/>
      <c r="AL44" s="47">
        <v>0</v>
      </c>
      <c r="AM44" s="47"/>
      <c r="AN44" s="47"/>
      <c r="AO44" s="47">
        <v>0</v>
      </c>
    </row>
    <row r="45" spans="1:41" s="40" customFormat="1" ht="127.5">
      <c r="A45" s="20" t="s">
        <v>137</v>
      </c>
      <c r="B45" s="54" t="s">
        <v>201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831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>
        <v>15000</v>
      </c>
      <c r="AE45" s="47">
        <v>-15000</v>
      </c>
      <c r="AF45" s="47">
        <v>3996</v>
      </c>
      <c r="AG45" s="47">
        <f>AF45</f>
        <v>3996</v>
      </c>
      <c r="AH45" s="47"/>
      <c r="AI45" s="47"/>
      <c r="AJ45" s="47"/>
      <c r="AK45" s="47"/>
      <c r="AL45" s="47">
        <v>0</v>
      </c>
      <c r="AM45" s="47"/>
      <c r="AN45" s="47"/>
      <c r="AO45" s="47">
        <v>0</v>
      </c>
    </row>
    <row r="46" spans="1:41" s="18" customFormat="1" ht="14.25" customHeight="1">
      <c r="A46" s="17" t="s">
        <v>215</v>
      </c>
      <c r="B46" s="101" t="s">
        <v>215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50500</v>
      </c>
      <c r="AB46" s="34"/>
      <c r="AC46" s="34"/>
      <c r="AD46" s="34"/>
      <c r="AE46" s="34">
        <v>15000</v>
      </c>
      <c r="AF46" s="34"/>
      <c r="AG46" s="34">
        <f>90000+AA46+AE46</f>
        <v>155500</v>
      </c>
      <c r="AH46" s="34"/>
      <c r="AI46" s="34"/>
      <c r="AJ46" s="34"/>
      <c r="AK46" s="34"/>
      <c r="AL46" s="34">
        <v>90000</v>
      </c>
      <c r="AM46" s="34"/>
      <c r="AN46" s="34"/>
      <c r="AO46" s="34">
        <v>90000</v>
      </c>
    </row>
    <row r="47" spans="1:41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>
        <f>AG48</f>
        <v>0</v>
      </c>
      <c r="AH47" s="37"/>
      <c r="AI47" s="37"/>
      <c r="AJ47" s="37"/>
      <c r="AK47" s="37"/>
      <c r="AL47" s="37">
        <f>AL48</f>
        <v>0</v>
      </c>
      <c r="AM47" s="37"/>
      <c r="AN47" s="37"/>
      <c r="AO47" s="37">
        <f>AO48</f>
        <v>0</v>
      </c>
    </row>
    <row r="48" spans="1:41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>
        <f>AG49</f>
        <v>0</v>
      </c>
      <c r="AH48" s="34"/>
      <c r="AI48" s="34"/>
      <c r="AJ48" s="34"/>
      <c r="AK48" s="34"/>
      <c r="AL48" s="34">
        <f>AL49</f>
        <v>0</v>
      </c>
      <c r="AM48" s="34"/>
      <c r="AN48" s="34"/>
      <c r="AO48" s="34">
        <f>AO49</f>
        <v>0</v>
      </c>
    </row>
    <row r="49" spans="1:41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>
        <f>AG50</f>
        <v>0</v>
      </c>
      <c r="AH49" s="34"/>
      <c r="AI49" s="34"/>
      <c r="AJ49" s="34"/>
      <c r="AK49" s="34"/>
      <c r="AL49" s="34">
        <f>AL50</f>
        <v>0</v>
      </c>
      <c r="AM49" s="34"/>
      <c r="AN49" s="34"/>
      <c r="AO49" s="34">
        <f>AO50</f>
        <v>0</v>
      </c>
    </row>
    <row r="50" spans="1:41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>
        <f>K50+L50</f>
        <v>0</v>
      </c>
      <c r="AH50" s="34"/>
      <c r="AI50" s="34"/>
      <c r="AJ50" s="34"/>
      <c r="AK50" s="34"/>
      <c r="AL50" s="34"/>
      <c r="AM50" s="34"/>
      <c r="AN50" s="34"/>
      <c r="AO50" s="34">
        <v>0</v>
      </c>
    </row>
    <row r="51" spans="1:41" ht="45" customHeight="1">
      <c r="A51" s="35" t="s">
        <v>228</v>
      </c>
      <c r="B51" s="95" t="s">
        <v>228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>
        <f>AG52</f>
        <v>1364463</v>
      </c>
      <c r="AH51" s="37"/>
      <c r="AI51" s="37"/>
      <c r="AJ51" s="37"/>
      <c r="AK51" s="37"/>
      <c r="AL51" s="37">
        <f>AL52</f>
        <v>1216463</v>
      </c>
      <c r="AM51" s="37"/>
      <c r="AN51" s="37"/>
      <c r="AO51" s="37">
        <f>AO52</f>
        <v>1216463</v>
      </c>
    </row>
    <row r="52" spans="1:41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>
        <f>AG53</f>
        <v>1364463</v>
      </c>
      <c r="AH52" s="34"/>
      <c r="AI52" s="34"/>
      <c r="AJ52" s="34"/>
      <c r="AK52" s="34"/>
      <c r="AL52" s="34">
        <f>AL53</f>
        <v>1216463</v>
      </c>
      <c r="AM52" s="34"/>
      <c r="AN52" s="34"/>
      <c r="AO52" s="34">
        <f>AO53</f>
        <v>1216463</v>
      </c>
    </row>
    <row r="53" spans="1:41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>
        <f>AG54</f>
        <v>1364463</v>
      </c>
      <c r="AH53" s="34"/>
      <c r="AI53" s="34"/>
      <c r="AJ53" s="34"/>
      <c r="AK53" s="34"/>
      <c r="AL53" s="34">
        <f>AL54</f>
        <v>1216463</v>
      </c>
      <c r="AM53" s="34"/>
      <c r="AN53" s="34"/>
      <c r="AO53" s="34">
        <f>AO54</f>
        <v>1216463</v>
      </c>
    </row>
    <row r="54" spans="1:41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/>
      <c r="X54" s="34">
        <v>50000</v>
      </c>
      <c r="Y54" s="34"/>
      <c r="Z54" s="34"/>
      <c r="AA54" s="34"/>
      <c r="AB54" s="34"/>
      <c r="AC54" s="34"/>
      <c r="AD54" s="34"/>
      <c r="AE54" s="34"/>
      <c r="AF54" s="34">
        <v>98000</v>
      </c>
      <c r="AG54" s="34">
        <f>1216463+X54+AF54</f>
        <v>1364463</v>
      </c>
      <c r="AH54" s="34"/>
      <c r="AI54" s="34"/>
      <c r="AJ54" s="34"/>
      <c r="AK54" s="34"/>
      <c r="AL54" s="34">
        <v>1216463</v>
      </c>
      <c r="AM54" s="34"/>
      <c r="AN54" s="34"/>
      <c r="AO54" s="34">
        <v>1216463</v>
      </c>
    </row>
    <row r="55" spans="1:41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>
        <f>AG56</f>
        <v>0</v>
      </c>
      <c r="AH55" s="42"/>
      <c r="AI55" s="42"/>
      <c r="AJ55" s="42"/>
      <c r="AK55" s="42"/>
      <c r="AL55" s="42">
        <f>AL56</f>
        <v>0</v>
      </c>
      <c r="AM55" s="42"/>
      <c r="AN55" s="42"/>
      <c r="AO55" s="42">
        <f>AO56</f>
        <v>0</v>
      </c>
    </row>
    <row r="56" spans="1:41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>
        <f>AG57</f>
        <v>0</v>
      </c>
      <c r="AH56" s="47"/>
      <c r="AI56" s="47"/>
      <c r="AJ56" s="47"/>
      <c r="AK56" s="47"/>
      <c r="AL56" s="47">
        <f>AL57</f>
        <v>0</v>
      </c>
      <c r="AM56" s="47"/>
      <c r="AN56" s="47"/>
      <c r="AO56" s="47">
        <f>AO57</f>
        <v>0</v>
      </c>
    </row>
    <row r="57" spans="1:41" ht="12.75" hidden="1">
      <c r="A57" s="20" t="s">
        <v>222</v>
      </c>
      <c r="B57" s="54" t="s">
        <v>222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>
        <v>0</v>
      </c>
      <c r="AH57" s="47"/>
      <c r="AI57" s="47"/>
      <c r="AJ57" s="47"/>
      <c r="AK57" s="47"/>
      <c r="AL57" s="47">
        <v>0</v>
      </c>
      <c r="AM57" s="47"/>
      <c r="AN57" s="47"/>
      <c r="AO57" s="47">
        <v>0</v>
      </c>
    </row>
    <row r="58" spans="1:41" s="3" customFormat="1" ht="25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37">
        <f>AG59</f>
        <v>10963195.7</v>
      </c>
      <c r="AH58" s="37"/>
      <c r="AI58" s="37"/>
      <c r="AJ58" s="37"/>
      <c r="AK58" s="37"/>
      <c r="AL58" s="37">
        <f aca="true" t="shared" si="0" ref="AL58:AO60">AL59</f>
        <v>12046578.89</v>
      </c>
      <c r="AM58" s="37"/>
      <c r="AN58" s="37"/>
      <c r="AO58" s="37">
        <f t="shared" si="0"/>
        <v>12068105.89</v>
      </c>
    </row>
    <row r="59" spans="1:41" ht="50.2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>
        <f>AG60</f>
        <v>10963195.7</v>
      </c>
      <c r="AH59" s="34"/>
      <c r="AI59" s="34"/>
      <c r="AJ59" s="34"/>
      <c r="AK59" s="34"/>
      <c r="AL59" s="34">
        <f t="shared" si="0"/>
        <v>12046578.89</v>
      </c>
      <c r="AM59" s="34"/>
      <c r="AN59" s="34"/>
      <c r="AO59" s="34">
        <f t="shared" si="0"/>
        <v>12068105.89</v>
      </c>
    </row>
    <row r="60" spans="1:41" ht="26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>
        <f>AG61</f>
        <v>10963195.7</v>
      </c>
      <c r="AH60" s="34"/>
      <c r="AI60" s="34"/>
      <c r="AJ60" s="34"/>
      <c r="AK60" s="34"/>
      <c r="AL60" s="34">
        <f t="shared" si="0"/>
        <v>12046578.89</v>
      </c>
      <c r="AM60" s="34"/>
      <c r="AN60" s="34"/>
      <c r="AO60" s="34">
        <f t="shared" si="0"/>
        <v>12068105.89</v>
      </c>
    </row>
    <row r="61" spans="1:41" ht="105.75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/>
      <c r="X61" s="34"/>
      <c r="Y61" s="34"/>
      <c r="Z61" s="34"/>
      <c r="AA61" s="34">
        <v>-2709</v>
      </c>
      <c r="AB61" s="34">
        <v>273917.36</v>
      </c>
      <c r="AC61" s="34"/>
      <c r="AD61" s="34"/>
      <c r="AE61" s="34">
        <v>-400</v>
      </c>
      <c r="AF61" s="34">
        <v>-1333492.55</v>
      </c>
      <c r="AG61" s="34">
        <f>12025879.89+AA61+AB61+AE61+AF61</f>
        <v>10963195.7</v>
      </c>
      <c r="AH61" s="34"/>
      <c r="AI61" s="34"/>
      <c r="AJ61" s="34"/>
      <c r="AK61" s="34"/>
      <c r="AL61" s="34">
        <v>12046578.89</v>
      </c>
      <c r="AM61" s="34"/>
      <c r="AN61" s="34"/>
      <c r="AO61" s="34">
        <v>12068105.89</v>
      </c>
    </row>
    <row r="62" spans="1:41" s="3" customFormat="1" ht="34.5" customHeight="1">
      <c r="A62" s="11" t="s">
        <v>96</v>
      </c>
      <c r="B62" s="95" t="s">
        <v>281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37">
        <f>AG63</f>
        <v>13959870.46</v>
      </c>
      <c r="AH62" s="37"/>
      <c r="AI62" s="37"/>
      <c r="AJ62" s="37"/>
      <c r="AK62" s="37"/>
      <c r="AL62" s="37">
        <f>AL63</f>
        <v>15069748.9</v>
      </c>
      <c r="AM62" s="37"/>
      <c r="AN62" s="37"/>
      <c r="AO62" s="37">
        <f>AO63</f>
        <v>15157369.9</v>
      </c>
    </row>
    <row r="63" spans="1:41" ht="48.7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>
        <f>AG64</f>
        <v>13959870.46</v>
      </c>
      <c r="AH63" s="34"/>
      <c r="AI63" s="34"/>
      <c r="AJ63" s="34"/>
      <c r="AK63" s="34"/>
      <c r="AL63" s="34">
        <f>AL64</f>
        <v>15069748.9</v>
      </c>
      <c r="AM63" s="34"/>
      <c r="AN63" s="34"/>
      <c r="AO63" s="34">
        <f>AO64</f>
        <v>15157369.9</v>
      </c>
    </row>
    <row r="64" spans="1:41" ht="21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>
        <f>AG65</f>
        <v>13959870.46</v>
      </c>
      <c r="AH64" s="34"/>
      <c r="AI64" s="34"/>
      <c r="AJ64" s="34"/>
      <c r="AK64" s="34"/>
      <c r="AL64" s="34">
        <f>AL65</f>
        <v>15069748.9</v>
      </c>
      <c r="AM64" s="34"/>
      <c r="AN64" s="34"/>
      <c r="AO64" s="34">
        <f>AO65</f>
        <v>15157369.9</v>
      </c>
    </row>
    <row r="65" spans="1:41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/>
      <c r="X65" s="34"/>
      <c r="Y65" s="34"/>
      <c r="Z65" s="34"/>
      <c r="AA65" s="34"/>
      <c r="AB65" s="34">
        <v>801161.56</v>
      </c>
      <c r="AC65" s="34"/>
      <c r="AD65" s="34"/>
      <c r="AE65" s="34"/>
      <c r="AF65" s="34">
        <v>-1826789</v>
      </c>
      <c r="AG65" s="34">
        <f>14985497.9+AB65+AF65</f>
        <v>13959870.46</v>
      </c>
      <c r="AH65" s="34"/>
      <c r="AI65" s="34"/>
      <c r="AJ65" s="34"/>
      <c r="AK65" s="34"/>
      <c r="AL65" s="34">
        <v>15069748.9</v>
      </c>
      <c r="AM65" s="34"/>
      <c r="AN65" s="34"/>
      <c r="AO65" s="34">
        <v>15157369.9</v>
      </c>
    </row>
    <row r="66" spans="1:41" s="44" customFormat="1" ht="51" hidden="1">
      <c r="A66" s="21" t="s">
        <v>231</v>
      </c>
      <c r="B66" s="72" t="s">
        <v>231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42">
        <f>AG67</f>
        <v>0</v>
      </c>
      <c r="AH66" s="42"/>
      <c r="AI66" s="42"/>
      <c r="AJ66" s="42"/>
      <c r="AK66" s="42"/>
      <c r="AL66" s="42">
        <f aca="true" t="shared" si="1" ref="AL66:AO68">AL67</f>
        <v>0</v>
      </c>
      <c r="AM66" s="42"/>
      <c r="AN66" s="42"/>
      <c r="AO66" s="42">
        <f t="shared" si="1"/>
        <v>0</v>
      </c>
    </row>
    <row r="67" spans="1:41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>
        <f>AG68</f>
        <v>0</v>
      </c>
      <c r="AH67" s="47"/>
      <c r="AI67" s="47"/>
      <c r="AJ67" s="47"/>
      <c r="AK67" s="47"/>
      <c r="AL67" s="47">
        <f t="shared" si="1"/>
        <v>0</v>
      </c>
      <c r="AM67" s="47"/>
      <c r="AN67" s="47"/>
      <c r="AO67" s="47">
        <f t="shared" si="1"/>
        <v>0</v>
      </c>
    </row>
    <row r="68" spans="1:41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>
        <f>AG69</f>
        <v>0</v>
      </c>
      <c r="AH68" s="47"/>
      <c r="AI68" s="47"/>
      <c r="AJ68" s="47"/>
      <c r="AK68" s="47"/>
      <c r="AL68" s="47">
        <f t="shared" si="1"/>
        <v>0</v>
      </c>
      <c r="AM68" s="47"/>
      <c r="AN68" s="47"/>
      <c r="AO68" s="47">
        <f t="shared" si="1"/>
        <v>0</v>
      </c>
    </row>
    <row r="69" spans="1:41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>
        <v>0</v>
      </c>
      <c r="AH69" s="47"/>
      <c r="AI69" s="47"/>
      <c r="AJ69" s="47"/>
      <c r="AK69" s="47"/>
      <c r="AL69" s="47">
        <v>0</v>
      </c>
      <c r="AM69" s="47"/>
      <c r="AN69" s="47"/>
      <c r="AO69" s="47">
        <v>0</v>
      </c>
    </row>
    <row r="70" spans="1:41" ht="57" customHeight="1">
      <c r="A70" s="6" t="s">
        <v>227</v>
      </c>
      <c r="B70" s="95" t="s">
        <v>282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K71+K78+K81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37">
        <f>AG71+AG78+AG81</f>
        <v>17754068.810000002</v>
      </c>
      <c r="AH70" s="37"/>
      <c r="AI70" s="37"/>
      <c r="AJ70" s="37"/>
      <c r="AK70" s="37"/>
      <c r="AL70" s="37">
        <f>AL71+AL78+AL81</f>
        <v>17637199.15</v>
      </c>
      <c r="AM70" s="37"/>
      <c r="AN70" s="37"/>
      <c r="AO70" s="37">
        <f>AO71+AO78+AO81</f>
        <v>17912715.810000002</v>
      </c>
    </row>
    <row r="71" spans="1:41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>
        <f>AG72</f>
        <v>8420495.870000001</v>
      </c>
      <c r="AH71" s="34"/>
      <c r="AI71" s="34"/>
      <c r="AJ71" s="34"/>
      <c r="AK71" s="34"/>
      <c r="AL71" s="34">
        <f>AL72</f>
        <v>8311230.1899999995</v>
      </c>
      <c r="AM71" s="34"/>
      <c r="AN71" s="34"/>
      <c r="AO71" s="34">
        <f>AO72</f>
        <v>8586746.870000001</v>
      </c>
    </row>
    <row r="72" spans="1:41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K73+K74+K75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>
        <f>AG73+AG74+AG75+AG77</f>
        <v>8420495.870000001</v>
      </c>
      <c r="AH72" s="34"/>
      <c r="AI72" s="34"/>
      <c r="AJ72" s="34"/>
      <c r="AK72" s="34"/>
      <c r="AL72" s="34">
        <f>AL73+AL74+AL75</f>
        <v>8311230.1899999995</v>
      </c>
      <c r="AM72" s="34"/>
      <c r="AN72" s="34"/>
      <c r="AO72" s="34">
        <f>AO73+AO74+AO75</f>
        <v>8586746.870000001</v>
      </c>
    </row>
    <row r="73" spans="1:41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/>
      <c r="X73" s="34"/>
      <c r="Y73" s="34"/>
      <c r="Z73" s="34"/>
      <c r="AA73" s="34"/>
      <c r="AB73" s="34">
        <v>170328.06</v>
      </c>
      <c r="AC73" s="34"/>
      <c r="AD73" s="34"/>
      <c r="AE73" s="34"/>
      <c r="AF73" s="34"/>
      <c r="AG73" s="34">
        <f>6297048.24+AB73</f>
        <v>6467376.3</v>
      </c>
      <c r="AH73" s="34"/>
      <c r="AI73" s="34"/>
      <c r="AJ73" s="34"/>
      <c r="AK73" s="34"/>
      <c r="AL73" s="34">
        <v>6421473.26</v>
      </c>
      <c r="AM73" s="34"/>
      <c r="AN73" s="34"/>
      <c r="AO73" s="34">
        <v>6633083.62</v>
      </c>
    </row>
    <row r="74" spans="1:41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>
        <f>K74+L74</f>
        <v>0</v>
      </c>
      <c r="AH74" s="34"/>
      <c r="AI74" s="34"/>
      <c r="AJ74" s="34"/>
      <c r="AK74" s="34"/>
      <c r="AL74" s="34">
        <v>0</v>
      </c>
      <c r="AM74" s="34"/>
      <c r="AN74" s="34"/>
      <c r="AO74" s="34">
        <v>0</v>
      </c>
    </row>
    <row r="75" spans="1:41" ht="66.75" customHeight="1">
      <c r="A75" s="5" t="s">
        <v>138</v>
      </c>
      <c r="B75" s="99" t="s">
        <v>138</v>
      </c>
      <c r="C75" s="85" t="s">
        <v>7</v>
      </c>
      <c r="D75" s="85">
        <v>1</v>
      </c>
      <c r="E75" s="85">
        <v>11</v>
      </c>
      <c r="F75" s="85">
        <v>1</v>
      </c>
      <c r="G75" s="85">
        <v>902</v>
      </c>
      <c r="H75" s="85">
        <v>10230</v>
      </c>
      <c r="I75" s="85">
        <v>80720</v>
      </c>
      <c r="J75" s="100">
        <v>119</v>
      </c>
      <c r="K75" s="34">
        <v>1735832.41</v>
      </c>
      <c r="L75" s="34"/>
      <c r="M75" s="34">
        <v>-149332.36</v>
      </c>
      <c r="N75" s="34"/>
      <c r="O75" s="34"/>
      <c r="P75" s="34"/>
      <c r="Q75" s="34"/>
      <c r="R75" s="34"/>
      <c r="S75" s="34"/>
      <c r="T75" s="34">
        <v>10900</v>
      </c>
      <c r="U75" s="34"/>
      <c r="V75" s="34"/>
      <c r="W75" s="34"/>
      <c r="X75" s="34"/>
      <c r="Y75" s="34"/>
      <c r="Z75" s="34"/>
      <c r="AA75" s="34"/>
      <c r="AB75" s="34">
        <v>51439</v>
      </c>
      <c r="AC75" s="34"/>
      <c r="AD75" s="34"/>
      <c r="AE75" s="34"/>
      <c r="AF75" s="34"/>
      <c r="AG75" s="34">
        <f>1852180.57+AB75</f>
        <v>1903619.57</v>
      </c>
      <c r="AH75" s="34"/>
      <c r="AI75" s="34"/>
      <c r="AJ75" s="34"/>
      <c r="AK75" s="34"/>
      <c r="AL75" s="34">
        <v>1889756.93</v>
      </c>
      <c r="AM75" s="34"/>
      <c r="AN75" s="34"/>
      <c r="AO75" s="34">
        <v>1953663.25</v>
      </c>
    </row>
    <row r="76" spans="1:41" ht="55.5" customHeight="1" hidden="1">
      <c r="A76" s="5"/>
      <c r="B76" s="99" t="s">
        <v>10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>
        <v>120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>
        <v>0</v>
      </c>
      <c r="AH76" s="34"/>
      <c r="AI76" s="34"/>
      <c r="AJ76" s="34"/>
      <c r="AK76" s="34"/>
      <c r="AL76" s="34"/>
      <c r="AM76" s="34"/>
      <c r="AN76" s="34"/>
      <c r="AO76" s="34"/>
    </row>
    <row r="77" spans="1:41" ht="60.75" customHeight="1">
      <c r="A77" s="5"/>
      <c r="B77" s="99" t="s">
        <v>370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>
        <v>112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>
        <v>49500</v>
      </c>
      <c r="AD77" s="34"/>
      <c r="AE77" s="34"/>
      <c r="AF77" s="34"/>
      <c r="AG77" s="34">
        <f>AC77</f>
        <v>49500</v>
      </c>
      <c r="AH77" s="34"/>
      <c r="AI77" s="34"/>
      <c r="AJ77" s="34"/>
      <c r="AK77" s="34"/>
      <c r="AL77" s="34"/>
      <c r="AM77" s="34"/>
      <c r="AN77" s="34"/>
      <c r="AO77" s="34"/>
    </row>
    <row r="78" spans="1:41" ht="46.5" customHeight="1">
      <c r="A78" s="5" t="s">
        <v>133</v>
      </c>
      <c r="B78" s="99" t="s">
        <v>133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 t="s">
        <v>12</v>
      </c>
      <c r="K78" s="34">
        <f>K79</f>
        <v>6641576.86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>
        <f>AG79</f>
        <v>9330072.940000001</v>
      </c>
      <c r="AH78" s="34"/>
      <c r="AI78" s="34"/>
      <c r="AJ78" s="34"/>
      <c r="AK78" s="34"/>
      <c r="AL78" s="34">
        <f>AL79</f>
        <v>9325968.96</v>
      </c>
      <c r="AM78" s="34"/>
      <c r="AN78" s="34"/>
      <c r="AO78" s="34">
        <f>AO79</f>
        <v>9325968.94</v>
      </c>
    </row>
    <row r="79" spans="1:41" ht="45.75" customHeight="1">
      <c r="A79" s="5" t="s">
        <v>13</v>
      </c>
      <c r="B79" s="99" t="s">
        <v>13</v>
      </c>
      <c r="C79" s="85" t="s">
        <v>7</v>
      </c>
      <c r="D79" s="85">
        <v>1</v>
      </c>
      <c r="E79" s="85">
        <v>11</v>
      </c>
      <c r="F79" s="85">
        <v>1</v>
      </c>
      <c r="G79" s="85">
        <v>902</v>
      </c>
      <c r="H79" s="85">
        <v>10230</v>
      </c>
      <c r="I79" s="85">
        <v>80720</v>
      </c>
      <c r="J79" s="100" t="s">
        <v>14</v>
      </c>
      <c r="K79" s="34">
        <f>K80</f>
        <v>6641576.86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>
        <f>AG80</f>
        <v>9330072.940000001</v>
      </c>
      <c r="AH79" s="34"/>
      <c r="AI79" s="34"/>
      <c r="AJ79" s="34"/>
      <c r="AK79" s="34"/>
      <c r="AL79" s="34">
        <f>AL80</f>
        <v>9325968.96</v>
      </c>
      <c r="AM79" s="34"/>
      <c r="AN79" s="34"/>
      <c r="AO79" s="34">
        <f>AO80</f>
        <v>9325968.94</v>
      </c>
    </row>
    <row r="80" spans="1:41" ht="44.25" customHeight="1">
      <c r="A80" s="9" t="s">
        <v>134</v>
      </c>
      <c r="B80" s="99" t="s">
        <v>134</v>
      </c>
      <c r="C80" s="85" t="s">
        <v>7</v>
      </c>
      <c r="D80" s="85">
        <v>1</v>
      </c>
      <c r="E80" s="85">
        <v>11</v>
      </c>
      <c r="F80" s="85">
        <v>1</v>
      </c>
      <c r="G80" s="85">
        <v>902</v>
      </c>
      <c r="H80" s="85">
        <v>10230</v>
      </c>
      <c r="I80" s="85">
        <v>80720</v>
      </c>
      <c r="J80" s="100">
        <v>244</v>
      </c>
      <c r="K80" s="34">
        <v>6641576.86</v>
      </c>
      <c r="L80" s="34">
        <v>600700</v>
      </c>
      <c r="M80" s="34">
        <v>-720000</v>
      </c>
      <c r="N80" s="34">
        <v>101939.87</v>
      </c>
      <c r="O80" s="34">
        <v>238643</v>
      </c>
      <c r="P80" s="34">
        <v>300000</v>
      </c>
      <c r="Q80" s="34"/>
      <c r="R80" s="34"/>
      <c r="S80" s="34"/>
      <c r="T80" s="34">
        <v>881557.13</v>
      </c>
      <c r="U80" s="34">
        <v>339000</v>
      </c>
      <c r="V80" s="34">
        <v>179254</v>
      </c>
      <c r="W80" s="34"/>
      <c r="X80" s="34"/>
      <c r="Y80" s="34"/>
      <c r="Z80" s="34"/>
      <c r="AA80" s="34"/>
      <c r="AB80" s="34"/>
      <c r="AC80" s="34">
        <v>-59578.42</v>
      </c>
      <c r="AD80" s="34"/>
      <c r="AE80" s="34">
        <v>3621.99</v>
      </c>
      <c r="AF80" s="34">
        <v>60060.41</v>
      </c>
      <c r="AG80" s="34">
        <f>9325968.96+AC80+AE80+AF80</f>
        <v>9330072.940000001</v>
      </c>
      <c r="AH80" s="34"/>
      <c r="AI80" s="34"/>
      <c r="AJ80" s="34"/>
      <c r="AK80" s="34"/>
      <c r="AL80" s="34">
        <v>9325968.96</v>
      </c>
      <c r="AM80" s="34"/>
      <c r="AN80" s="34"/>
      <c r="AO80" s="34">
        <v>9325968.94</v>
      </c>
    </row>
    <row r="81" spans="1:41" s="40" customFormat="1" ht="12.75">
      <c r="A81" s="20" t="s">
        <v>15</v>
      </c>
      <c r="B81" s="54" t="s">
        <v>15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 t="s">
        <v>16</v>
      </c>
      <c r="K81" s="47">
        <f>K84</f>
        <v>320819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>
        <f>AG82</f>
        <v>3500</v>
      </c>
      <c r="AH81" s="47"/>
      <c r="AI81" s="47"/>
      <c r="AJ81" s="47"/>
      <c r="AK81" s="47"/>
      <c r="AL81" s="47">
        <f>AL84</f>
        <v>0</v>
      </c>
      <c r="AM81" s="47"/>
      <c r="AN81" s="47"/>
      <c r="AO81" s="47">
        <f>AO84</f>
        <v>0</v>
      </c>
    </row>
    <row r="82" spans="1:41" s="40" customFormat="1" ht="12.75">
      <c r="A82" s="20"/>
      <c r="B82" s="54" t="s">
        <v>200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>
        <v>830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>
        <f>AG83</f>
        <v>3500</v>
      </c>
      <c r="AH82" s="47"/>
      <c r="AI82" s="47"/>
      <c r="AJ82" s="47"/>
      <c r="AK82" s="47"/>
      <c r="AL82" s="47"/>
      <c r="AM82" s="47"/>
      <c r="AN82" s="47"/>
      <c r="AO82" s="47"/>
    </row>
    <row r="83" spans="1:41" s="40" customFormat="1" ht="127.5">
      <c r="A83" s="20"/>
      <c r="B83" s="54" t="s">
        <v>201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>
        <v>831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>
        <v>3500</v>
      </c>
      <c r="AD83" s="47"/>
      <c r="AE83" s="47"/>
      <c r="AF83" s="47"/>
      <c r="AG83" s="47">
        <f>AC83</f>
        <v>3500</v>
      </c>
      <c r="AH83" s="47"/>
      <c r="AI83" s="47"/>
      <c r="AJ83" s="47"/>
      <c r="AK83" s="47"/>
      <c r="AL83" s="47"/>
      <c r="AM83" s="47"/>
      <c r="AN83" s="47"/>
      <c r="AO83" s="47"/>
    </row>
    <row r="84" spans="1:41" s="40" customFormat="1" ht="12.75" hidden="1">
      <c r="A84" s="20" t="s">
        <v>42</v>
      </c>
      <c r="B84" s="54" t="s">
        <v>42</v>
      </c>
      <c r="C84" s="56" t="s">
        <v>7</v>
      </c>
      <c r="D84" s="56">
        <v>1</v>
      </c>
      <c r="E84" s="56">
        <v>11</v>
      </c>
      <c r="F84" s="56">
        <v>1</v>
      </c>
      <c r="G84" s="56">
        <v>902</v>
      </c>
      <c r="H84" s="56">
        <v>10230</v>
      </c>
      <c r="I84" s="56">
        <v>80720</v>
      </c>
      <c r="J84" s="57">
        <v>850</v>
      </c>
      <c r="K84" s="47">
        <f>K85+K86</f>
        <v>320819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>
        <f>AG85+AG86+AG87</f>
        <v>0</v>
      </c>
      <c r="AH84" s="47"/>
      <c r="AI84" s="47"/>
      <c r="AJ84" s="47"/>
      <c r="AK84" s="47"/>
      <c r="AL84" s="47">
        <f>AL85+AL86</f>
        <v>0</v>
      </c>
      <c r="AM84" s="47"/>
      <c r="AN84" s="47"/>
      <c r="AO84" s="47">
        <f>AO85+AO86</f>
        <v>0</v>
      </c>
    </row>
    <row r="85" spans="1:41" s="40" customFormat="1" ht="25.5" hidden="1">
      <c r="A85" s="20" t="s">
        <v>17</v>
      </c>
      <c r="B85" s="54" t="s">
        <v>17</v>
      </c>
      <c r="C85" s="56" t="s">
        <v>7</v>
      </c>
      <c r="D85" s="56">
        <v>1</v>
      </c>
      <c r="E85" s="56">
        <v>11</v>
      </c>
      <c r="F85" s="56">
        <v>1</v>
      </c>
      <c r="G85" s="56">
        <v>902</v>
      </c>
      <c r="H85" s="56">
        <v>10230</v>
      </c>
      <c r="I85" s="56">
        <v>80720</v>
      </c>
      <c r="J85" s="57" t="s">
        <v>18</v>
      </c>
      <c r="K85" s="47">
        <v>130819</v>
      </c>
      <c r="L85" s="47"/>
      <c r="M85" s="47"/>
      <c r="N85" s="47"/>
      <c r="O85" s="47"/>
      <c r="P85" s="47"/>
      <c r="Q85" s="47"/>
      <c r="R85" s="47"/>
      <c r="S85" s="47"/>
      <c r="T85" s="47"/>
      <c r="U85" s="47">
        <v>-39000</v>
      </c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>
        <v>0</v>
      </c>
      <c r="AH85" s="47"/>
      <c r="AI85" s="47"/>
      <c r="AJ85" s="47"/>
      <c r="AK85" s="47"/>
      <c r="AL85" s="47">
        <v>0</v>
      </c>
      <c r="AM85" s="47"/>
      <c r="AN85" s="47"/>
      <c r="AO85" s="47">
        <v>0</v>
      </c>
    </row>
    <row r="86" spans="1:41" s="40" customFormat="1" ht="12.75" hidden="1">
      <c r="A86" s="20" t="s">
        <v>137</v>
      </c>
      <c r="B86" s="54" t="s">
        <v>137</v>
      </c>
      <c r="C86" s="56" t="s">
        <v>7</v>
      </c>
      <c r="D86" s="56">
        <v>1</v>
      </c>
      <c r="E86" s="56">
        <v>11</v>
      </c>
      <c r="F86" s="56">
        <v>1</v>
      </c>
      <c r="G86" s="56">
        <v>902</v>
      </c>
      <c r="H86" s="56">
        <v>10230</v>
      </c>
      <c r="I86" s="56">
        <v>80720</v>
      </c>
      <c r="J86" s="57" t="s">
        <v>20</v>
      </c>
      <c r="K86" s="47">
        <v>190000</v>
      </c>
      <c r="L86" s="47"/>
      <c r="M86" s="47"/>
      <c r="N86" s="47">
        <v>9200</v>
      </c>
      <c r="O86" s="47">
        <v>-10683</v>
      </c>
      <c r="P86" s="47"/>
      <c r="Q86" s="47"/>
      <c r="R86" s="47"/>
      <c r="S86" s="47"/>
      <c r="T86" s="47"/>
      <c r="U86" s="47"/>
      <c r="V86" s="47">
        <v>-110254</v>
      </c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>
        <v>0</v>
      </c>
      <c r="AH86" s="47"/>
      <c r="AI86" s="47"/>
      <c r="AJ86" s="47"/>
      <c r="AK86" s="47"/>
      <c r="AL86" s="47">
        <v>0</v>
      </c>
      <c r="AM86" s="47"/>
      <c r="AN86" s="47"/>
      <c r="AO86" s="47">
        <v>0</v>
      </c>
    </row>
    <row r="87" spans="1:41" s="40" customFormat="1" ht="12.75" hidden="1">
      <c r="A87" s="20" t="s">
        <v>215</v>
      </c>
      <c r="B87" s="54" t="s">
        <v>215</v>
      </c>
      <c r="C87" s="56" t="s">
        <v>7</v>
      </c>
      <c r="D87" s="56">
        <v>1</v>
      </c>
      <c r="E87" s="56">
        <v>11</v>
      </c>
      <c r="F87" s="56">
        <v>1</v>
      </c>
      <c r="G87" s="56">
        <v>902</v>
      </c>
      <c r="H87" s="56">
        <v>10230</v>
      </c>
      <c r="I87" s="56">
        <v>80720</v>
      </c>
      <c r="J87" s="57">
        <v>853</v>
      </c>
      <c r="K87" s="47"/>
      <c r="L87" s="47">
        <v>8500</v>
      </c>
      <c r="M87" s="47"/>
      <c r="N87" s="47">
        <v>-8500</v>
      </c>
      <c r="O87" s="47">
        <v>10683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>
        <v>0</v>
      </c>
      <c r="AH87" s="47"/>
      <c r="AI87" s="47"/>
      <c r="AJ87" s="47"/>
      <c r="AK87" s="47"/>
      <c r="AL87" s="47"/>
      <c r="AM87" s="47"/>
      <c r="AN87" s="47"/>
      <c r="AO87" s="47"/>
    </row>
    <row r="88" spans="1:41" s="3" customFormat="1" ht="35.25" customHeight="1" hidden="1">
      <c r="A88" s="6"/>
      <c r="B88" s="104" t="s">
        <v>324</v>
      </c>
      <c r="C88" s="88">
        <v>1</v>
      </c>
      <c r="D88" s="88">
        <v>1</v>
      </c>
      <c r="E88" s="88">
        <v>11</v>
      </c>
      <c r="F88" s="88"/>
      <c r="G88" s="88">
        <v>902</v>
      </c>
      <c r="H88" s="88"/>
      <c r="I88" s="88">
        <v>81100</v>
      </c>
      <c r="J88" s="8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175">
        <f>AG89</f>
        <v>0</v>
      </c>
      <c r="AH88" s="175"/>
      <c r="AI88" s="175"/>
      <c r="AJ88" s="175"/>
      <c r="AK88" s="175"/>
      <c r="AL88" s="175">
        <f aca="true" t="shared" si="2" ref="AL88:AO90">AL89</f>
        <v>0</v>
      </c>
      <c r="AM88" s="175"/>
      <c r="AN88" s="175"/>
      <c r="AO88" s="175">
        <f t="shared" si="2"/>
        <v>0</v>
      </c>
    </row>
    <row r="89" spans="1:41" ht="44.25" customHeight="1" hidden="1">
      <c r="A89" s="5"/>
      <c r="B89" s="99" t="s">
        <v>133</v>
      </c>
      <c r="C89" s="85" t="s">
        <v>7</v>
      </c>
      <c r="D89" s="85">
        <v>1</v>
      </c>
      <c r="E89" s="85">
        <v>11</v>
      </c>
      <c r="F89" s="85">
        <v>1</v>
      </c>
      <c r="G89" s="85">
        <v>902</v>
      </c>
      <c r="H89" s="85"/>
      <c r="I89" s="85">
        <v>81100</v>
      </c>
      <c r="J89" s="100" t="s">
        <v>12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176">
        <f>AG90</f>
        <v>0</v>
      </c>
      <c r="AH89" s="176"/>
      <c r="AI89" s="176"/>
      <c r="AJ89" s="176"/>
      <c r="AK89" s="176"/>
      <c r="AL89" s="176">
        <f t="shared" si="2"/>
        <v>0</v>
      </c>
      <c r="AM89" s="176"/>
      <c r="AN89" s="176"/>
      <c r="AO89" s="176">
        <f t="shared" si="2"/>
        <v>0</v>
      </c>
    </row>
    <row r="90" spans="1:41" ht="48" customHeight="1" hidden="1">
      <c r="A90" s="5"/>
      <c r="B90" s="99" t="s">
        <v>13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/>
      <c r="I90" s="85">
        <v>81100</v>
      </c>
      <c r="J90" s="100" t="s">
        <v>14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176">
        <f>AG91</f>
        <v>0</v>
      </c>
      <c r="AH90" s="176"/>
      <c r="AI90" s="176"/>
      <c r="AJ90" s="176"/>
      <c r="AK90" s="176"/>
      <c r="AL90" s="176">
        <f t="shared" si="2"/>
        <v>0</v>
      </c>
      <c r="AM90" s="176"/>
      <c r="AN90" s="176"/>
      <c r="AO90" s="176">
        <f t="shared" si="2"/>
        <v>0</v>
      </c>
    </row>
    <row r="91" spans="1:41" ht="49.5" customHeight="1" hidden="1">
      <c r="A91" s="5"/>
      <c r="B91" s="99" t="s">
        <v>134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/>
      <c r="I91" s="85">
        <v>81100</v>
      </c>
      <c r="J91" s="100">
        <v>244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>
        <v>-1000000</v>
      </c>
      <c r="AB91" s="34"/>
      <c r="AC91" s="34"/>
      <c r="AD91" s="34"/>
      <c r="AE91" s="34"/>
      <c r="AF91" s="34"/>
      <c r="AG91" s="176">
        <f>1000000+AA91</f>
        <v>0</v>
      </c>
      <c r="AH91" s="176"/>
      <c r="AI91" s="176"/>
      <c r="AJ91" s="176"/>
      <c r="AK91" s="176"/>
      <c r="AL91" s="176">
        <v>0</v>
      </c>
      <c r="AM91" s="176"/>
      <c r="AN91" s="176"/>
      <c r="AO91" s="176">
        <v>0</v>
      </c>
    </row>
    <row r="92" spans="1:41" ht="12.75" hidden="1">
      <c r="A92" s="5"/>
      <c r="B92" s="99"/>
      <c r="C92" s="85"/>
      <c r="D92" s="85"/>
      <c r="E92" s="85"/>
      <c r="F92" s="85"/>
      <c r="G92" s="85"/>
      <c r="H92" s="85"/>
      <c r="I92" s="85"/>
      <c r="J92" s="10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</row>
    <row r="93" spans="1:41" s="3" customFormat="1" ht="27.75" customHeight="1">
      <c r="A93" s="6" t="s">
        <v>238</v>
      </c>
      <c r="B93" s="95" t="s">
        <v>283</v>
      </c>
      <c r="C93" s="88" t="s">
        <v>7</v>
      </c>
      <c r="D93" s="88">
        <v>1</v>
      </c>
      <c r="E93" s="88">
        <v>11</v>
      </c>
      <c r="F93" s="88">
        <v>1</v>
      </c>
      <c r="G93" s="88">
        <v>902</v>
      </c>
      <c r="H93" s="88">
        <v>10240</v>
      </c>
      <c r="I93" s="88">
        <v>83310</v>
      </c>
      <c r="J93" s="8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>
        <f>AG94</f>
        <v>669400</v>
      </c>
      <c r="AH93" s="37"/>
      <c r="AI93" s="37"/>
      <c r="AJ93" s="37"/>
      <c r="AK93" s="37"/>
      <c r="AL93" s="175">
        <f>AL94</f>
        <v>0</v>
      </c>
      <c r="AM93" s="37"/>
      <c r="AN93" s="37"/>
      <c r="AO93" s="37"/>
    </row>
    <row r="94" spans="1:41" ht="52.5" customHeight="1">
      <c r="A94" s="5" t="s">
        <v>133</v>
      </c>
      <c r="B94" s="99" t="s">
        <v>133</v>
      </c>
      <c r="C94" s="85" t="s">
        <v>7</v>
      </c>
      <c r="D94" s="85">
        <v>1</v>
      </c>
      <c r="E94" s="85">
        <v>11</v>
      </c>
      <c r="F94" s="85">
        <v>1</v>
      </c>
      <c r="G94" s="85">
        <v>902</v>
      </c>
      <c r="H94" s="85">
        <v>10240</v>
      </c>
      <c r="I94" s="85">
        <v>83310</v>
      </c>
      <c r="J94" s="100" t="s">
        <v>12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>
        <f>AG95</f>
        <v>669400</v>
      </c>
      <c r="AH94" s="34"/>
      <c r="AI94" s="34"/>
      <c r="AJ94" s="34"/>
      <c r="AK94" s="34"/>
      <c r="AL94" s="176">
        <f>AL95</f>
        <v>0</v>
      </c>
      <c r="AM94" s="34"/>
      <c r="AN94" s="34"/>
      <c r="AO94" s="34"/>
    </row>
    <row r="95" spans="1:41" ht="45.75" customHeight="1">
      <c r="A95" s="5" t="s">
        <v>13</v>
      </c>
      <c r="B95" s="99" t="s">
        <v>13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10240</v>
      </c>
      <c r="I95" s="85">
        <v>83310</v>
      </c>
      <c r="J95" s="100" t="s">
        <v>14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>
        <f>AG97+AG96</f>
        <v>669400</v>
      </c>
      <c r="AH95" s="34"/>
      <c r="AI95" s="34"/>
      <c r="AJ95" s="34"/>
      <c r="AK95" s="34"/>
      <c r="AL95" s="176">
        <f>AL97</f>
        <v>0</v>
      </c>
      <c r="AM95" s="34"/>
      <c r="AN95" s="34"/>
      <c r="AO95" s="34"/>
    </row>
    <row r="96" spans="1:41" ht="45.75" customHeight="1">
      <c r="A96" s="5"/>
      <c r="B96" s="174" t="s">
        <v>343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10240</v>
      </c>
      <c r="I96" s="85">
        <v>83310</v>
      </c>
      <c r="J96" s="100">
        <v>241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>
        <v>300000</v>
      </c>
      <c r="AH96" s="34"/>
      <c r="AI96" s="34"/>
      <c r="AJ96" s="34"/>
      <c r="AK96" s="34"/>
      <c r="AL96" s="176"/>
      <c r="AM96" s="34"/>
      <c r="AN96" s="34"/>
      <c r="AO96" s="34"/>
    </row>
    <row r="97" spans="1:41" ht="44.25" customHeight="1">
      <c r="A97" s="9" t="s">
        <v>134</v>
      </c>
      <c r="B97" s="99" t="s">
        <v>134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10240</v>
      </c>
      <c r="I97" s="85">
        <v>83310</v>
      </c>
      <c r="J97" s="100">
        <v>244</v>
      </c>
      <c r="K97" s="34"/>
      <c r="L97" s="34">
        <v>2500000</v>
      </c>
      <c r="M97" s="34"/>
      <c r="N97" s="34"/>
      <c r="O97" s="34">
        <v>-300000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>
        <v>99900</v>
      </c>
      <c r="AF97" s="34"/>
      <c r="AG97" s="34">
        <f>269500+AE97</f>
        <v>369400</v>
      </c>
      <c r="AH97" s="34"/>
      <c r="AI97" s="34"/>
      <c r="AJ97" s="34"/>
      <c r="AK97" s="34"/>
      <c r="AL97" s="176">
        <v>0</v>
      </c>
      <c r="AM97" s="34"/>
      <c r="AN97" s="34"/>
      <c r="AO97" s="34"/>
    </row>
    <row r="98" spans="1:41" s="3" customFormat="1" ht="27.75" customHeight="1">
      <c r="A98" s="11" t="s">
        <v>208</v>
      </c>
      <c r="B98" s="95" t="s">
        <v>284</v>
      </c>
      <c r="C98" s="88" t="s">
        <v>7</v>
      </c>
      <c r="D98" s="88">
        <v>1</v>
      </c>
      <c r="E98" s="88">
        <v>11</v>
      </c>
      <c r="F98" s="88">
        <v>1</v>
      </c>
      <c r="G98" s="88">
        <v>902</v>
      </c>
      <c r="H98" s="88">
        <v>10610</v>
      </c>
      <c r="I98" s="88">
        <v>80320</v>
      </c>
      <c r="J98" s="89"/>
      <c r="K98" s="37">
        <f>K99</f>
        <v>18730574.1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>
        <f>AG99</f>
        <v>20522594.64</v>
      </c>
      <c r="AH98" s="37"/>
      <c r="AI98" s="37"/>
      <c r="AJ98" s="37"/>
      <c r="AK98" s="37"/>
      <c r="AL98" s="37">
        <f aca="true" t="shared" si="3" ref="AL98:AO100">AL99</f>
        <v>20499955.61</v>
      </c>
      <c r="AM98" s="37"/>
      <c r="AN98" s="37"/>
      <c r="AO98" s="37">
        <f t="shared" si="3"/>
        <v>20528829.61</v>
      </c>
    </row>
    <row r="99" spans="1:41" ht="49.5" customHeight="1">
      <c r="A99" s="5" t="s">
        <v>66</v>
      </c>
      <c r="B99" s="99" t="s">
        <v>66</v>
      </c>
      <c r="C99" s="85" t="s">
        <v>7</v>
      </c>
      <c r="D99" s="85">
        <v>1</v>
      </c>
      <c r="E99" s="85">
        <v>11</v>
      </c>
      <c r="F99" s="85">
        <v>1</v>
      </c>
      <c r="G99" s="85">
        <v>902</v>
      </c>
      <c r="H99" s="85">
        <v>10610</v>
      </c>
      <c r="I99" s="85">
        <v>80320</v>
      </c>
      <c r="J99" s="100">
        <v>600</v>
      </c>
      <c r="K99" s="34">
        <f>K100</f>
        <v>18730574.1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>
        <f>AG100</f>
        <v>20522594.64</v>
      </c>
      <c r="AH99" s="34"/>
      <c r="AI99" s="34"/>
      <c r="AJ99" s="34"/>
      <c r="AK99" s="34"/>
      <c r="AL99" s="34">
        <f t="shared" si="3"/>
        <v>20499955.61</v>
      </c>
      <c r="AM99" s="34"/>
      <c r="AN99" s="34"/>
      <c r="AO99" s="34">
        <f t="shared" si="3"/>
        <v>20528829.61</v>
      </c>
    </row>
    <row r="100" spans="1:41" ht="20.25" customHeight="1">
      <c r="A100" s="5" t="s">
        <v>49</v>
      </c>
      <c r="B100" s="99" t="s">
        <v>49</v>
      </c>
      <c r="C100" s="85" t="s">
        <v>7</v>
      </c>
      <c r="D100" s="85">
        <v>1</v>
      </c>
      <c r="E100" s="85">
        <v>11</v>
      </c>
      <c r="F100" s="85">
        <v>1</v>
      </c>
      <c r="G100" s="85">
        <v>902</v>
      </c>
      <c r="H100" s="85">
        <v>10610</v>
      </c>
      <c r="I100" s="85">
        <v>80320</v>
      </c>
      <c r="J100" s="100">
        <v>610</v>
      </c>
      <c r="K100" s="34">
        <f>K101</f>
        <v>18730574.1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>
        <f>AG101</f>
        <v>20522594.64</v>
      </c>
      <c r="AH100" s="34"/>
      <c r="AI100" s="34"/>
      <c r="AJ100" s="34"/>
      <c r="AK100" s="34"/>
      <c r="AL100" s="34">
        <f t="shared" si="3"/>
        <v>20499955.61</v>
      </c>
      <c r="AM100" s="34"/>
      <c r="AN100" s="34"/>
      <c r="AO100" s="34">
        <f t="shared" si="3"/>
        <v>20528829.61</v>
      </c>
    </row>
    <row r="101" spans="1:41" ht="86.25" customHeight="1">
      <c r="A101" s="5" t="s">
        <v>22</v>
      </c>
      <c r="B101" s="99" t="s">
        <v>22</v>
      </c>
      <c r="C101" s="85" t="s">
        <v>7</v>
      </c>
      <c r="D101" s="85">
        <v>1</v>
      </c>
      <c r="E101" s="85">
        <v>11</v>
      </c>
      <c r="F101" s="85">
        <v>1</v>
      </c>
      <c r="G101" s="85">
        <v>902</v>
      </c>
      <c r="H101" s="85">
        <v>10610</v>
      </c>
      <c r="I101" s="85">
        <v>80320</v>
      </c>
      <c r="J101" s="100">
        <v>611</v>
      </c>
      <c r="K101" s="34">
        <v>18730574.1</v>
      </c>
      <c r="L101" s="34"/>
      <c r="M101" s="34"/>
      <c r="N101" s="34">
        <v>1230000</v>
      </c>
      <c r="O101" s="34">
        <v>525838.2</v>
      </c>
      <c r="P101" s="34">
        <v>-475845.83</v>
      </c>
      <c r="Q101" s="34">
        <v>-2822675.17</v>
      </c>
      <c r="R101" s="34"/>
      <c r="S101" s="34"/>
      <c r="T101" s="34">
        <v>9400</v>
      </c>
      <c r="U101" s="34">
        <v>500000</v>
      </c>
      <c r="V101" s="34">
        <v>517000</v>
      </c>
      <c r="W101" s="34"/>
      <c r="X101" s="34"/>
      <c r="Y101" s="34"/>
      <c r="Z101" s="34"/>
      <c r="AA101" s="34"/>
      <c r="AB101" s="34">
        <v>26631.11</v>
      </c>
      <c r="AC101" s="34"/>
      <c r="AD101" s="34"/>
      <c r="AE101" s="34"/>
      <c r="AF101" s="34">
        <v>23771.92</v>
      </c>
      <c r="AG101" s="34">
        <f>20472191.61+AB101+AF101</f>
        <v>20522594.64</v>
      </c>
      <c r="AH101" s="34"/>
      <c r="AI101" s="34"/>
      <c r="AJ101" s="34"/>
      <c r="AK101" s="34"/>
      <c r="AL101" s="34">
        <v>20499955.61</v>
      </c>
      <c r="AM101" s="34"/>
      <c r="AN101" s="34"/>
      <c r="AO101" s="34">
        <v>20528829.61</v>
      </c>
    </row>
    <row r="102" spans="1:41" s="3" customFormat="1" ht="51" hidden="1">
      <c r="A102" s="22" t="s">
        <v>109</v>
      </c>
      <c r="B102" s="105" t="s">
        <v>109</v>
      </c>
      <c r="C102" s="64" t="s">
        <v>7</v>
      </c>
      <c r="D102" s="64">
        <v>1</v>
      </c>
      <c r="E102" s="64">
        <v>11</v>
      </c>
      <c r="F102" s="64">
        <v>1</v>
      </c>
      <c r="G102" s="64">
        <v>902</v>
      </c>
      <c r="H102" s="64">
        <v>10620</v>
      </c>
      <c r="I102" s="64">
        <v>10620</v>
      </c>
      <c r="J102" s="41"/>
      <c r="K102" s="42">
        <f>K103</f>
        <v>0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>
        <f>AG103</f>
        <v>0</v>
      </c>
      <c r="AH102" s="42"/>
      <c r="AI102" s="42"/>
      <c r="AJ102" s="42"/>
      <c r="AK102" s="42"/>
      <c r="AL102" s="42">
        <f aca="true" t="shared" si="4" ref="AL102:AO104">AL103</f>
        <v>0</v>
      </c>
      <c r="AM102" s="42"/>
      <c r="AN102" s="42"/>
      <c r="AO102" s="42">
        <f t="shared" si="4"/>
        <v>0</v>
      </c>
    </row>
    <row r="103" spans="1:41" ht="38.25" hidden="1">
      <c r="A103" s="20" t="s">
        <v>66</v>
      </c>
      <c r="B103" s="54" t="s">
        <v>66</v>
      </c>
      <c r="C103" s="56" t="s">
        <v>7</v>
      </c>
      <c r="D103" s="56">
        <v>1</v>
      </c>
      <c r="E103" s="56">
        <v>11</v>
      </c>
      <c r="F103" s="56">
        <v>1</v>
      </c>
      <c r="G103" s="56">
        <v>902</v>
      </c>
      <c r="H103" s="56">
        <v>10620</v>
      </c>
      <c r="I103" s="56">
        <v>10620</v>
      </c>
      <c r="J103" s="57">
        <v>600</v>
      </c>
      <c r="K103" s="47">
        <f>K104</f>
        <v>0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>
        <f>AG104</f>
        <v>0</v>
      </c>
      <c r="AH103" s="47"/>
      <c r="AI103" s="47"/>
      <c r="AJ103" s="47"/>
      <c r="AK103" s="47"/>
      <c r="AL103" s="47">
        <f t="shared" si="4"/>
        <v>0</v>
      </c>
      <c r="AM103" s="47"/>
      <c r="AN103" s="47"/>
      <c r="AO103" s="47">
        <f t="shared" si="4"/>
        <v>0</v>
      </c>
    </row>
    <row r="104" spans="1:41" ht="12.75" hidden="1">
      <c r="A104" s="20" t="s">
        <v>49</v>
      </c>
      <c r="B104" s="54" t="s">
        <v>49</v>
      </c>
      <c r="C104" s="56" t="s">
        <v>7</v>
      </c>
      <c r="D104" s="56">
        <v>1</v>
      </c>
      <c r="E104" s="56">
        <v>11</v>
      </c>
      <c r="F104" s="56">
        <v>1</v>
      </c>
      <c r="G104" s="56">
        <v>902</v>
      </c>
      <c r="H104" s="56">
        <v>10620</v>
      </c>
      <c r="I104" s="56">
        <v>10620</v>
      </c>
      <c r="J104" s="57">
        <v>610</v>
      </c>
      <c r="K104" s="47">
        <f>K105</f>
        <v>0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>
        <f>AG105</f>
        <v>0</v>
      </c>
      <c r="AH104" s="47"/>
      <c r="AI104" s="47"/>
      <c r="AJ104" s="47"/>
      <c r="AK104" s="47"/>
      <c r="AL104" s="47">
        <f t="shared" si="4"/>
        <v>0</v>
      </c>
      <c r="AM104" s="47"/>
      <c r="AN104" s="47"/>
      <c r="AO104" s="47">
        <f t="shared" si="4"/>
        <v>0</v>
      </c>
    </row>
    <row r="105" spans="1:41" ht="76.5" hidden="1">
      <c r="A105" s="20" t="s">
        <v>22</v>
      </c>
      <c r="B105" s="54" t="s">
        <v>22</v>
      </c>
      <c r="C105" s="56" t="s">
        <v>7</v>
      </c>
      <c r="D105" s="56">
        <v>1</v>
      </c>
      <c r="E105" s="56">
        <v>11</v>
      </c>
      <c r="F105" s="56">
        <v>1</v>
      </c>
      <c r="G105" s="56">
        <v>902</v>
      </c>
      <c r="H105" s="56">
        <v>10620</v>
      </c>
      <c r="I105" s="56">
        <v>10620</v>
      </c>
      <c r="J105" s="57">
        <v>611</v>
      </c>
      <c r="K105" s="47">
        <v>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>
        <v>0</v>
      </c>
      <c r="AH105" s="47"/>
      <c r="AI105" s="47"/>
      <c r="AJ105" s="47"/>
      <c r="AK105" s="47"/>
      <c r="AL105" s="47">
        <v>0</v>
      </c>
      <c r="AM105" s="47"/>
      <c r="AN105" s="47"/>
      <c r="AO105" s="47">
        <v>0</v>
      </c>
    </row>
    <row r="106" spans="1:41" s="3" customFormat="1" ht="41.25" customHeight="1">
      <c r="A106" s="10" t="s">
        <v>184</v>
      </c>
      <c r="B106" s="95" t="s">
        <v>285</v>
      </c>
      <c r="C106" s="88" t="s">
        <v>7</v>
      </c>
      <c r="D106" s="88">
        <v>1</v>
      </c>
      <c r="E106" s="88">
        <v>11</v>
      </c>
      <c r="F106" s="88">
        <v>1</v>
      </c>
      <c r="G106" s="88">
        <v>902</v>
      </c>
      <c r="H106" s="88">
        <v>11210</v>
      </c>
      <c r="I106" s="88">
        <v>82440</v>
      </c>
      <c r="J106" s="89"/>
      <c r="K106" s="37">
        <f>K107</f>
        <v>183080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>
        <f>AG107+AG121</f>
        <v>212592.01</v>
      </c>
      <c r="AH106" s="37"/>
      <c r="AI106" s="37"/>
      <c r="AJ106" s="37"/>
      <c r="AK106" s="37"/>
      <c r="AL106" s="37">
        <f>AL107+AL121</f>
        <v>263344</v>
      </c>
      <c r="AM106" s="37"/>
      <c r="AN106" s="37"/>
      <c r="AO106" s="37">
        <f>AO107+AO121</f>
        <v>263344</v>
      </c>
    </row>
    <row r="107" spans="1:41" ht="46.5" customHeight="1">
      <c r="A107" s="5" t="s">
        <v>133</v>
      </c>
      <c r="B107" s="99" t="s">
        <v>133</v>
      </c>
      <c r="C107" s="85" t="s">
        <v>7</v>
      </c>
      <c r="D107" s="85">
        <v>1</v>
      </c>
      <c r="E107" s="85">
        <v>11</v>
      </c>
      <c r="F107" s="85">
        <v>1</v>
      </c>
      <c r="G107" s="85">
        <v>902</v>
      </c>
      <c r="H107" s="85">
        <v>11210</v>
      </c>
      <c r="I107" s="85">
        <v>82440</v>
      </c>
      <c r="J107" s="100">
        <v>200</v>
      </c>
      <c r="K107" s="34">
        <f>K108</f>
        <v>183080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>
        <f>AG108</f>
        <v>194942.01</v>
      </c>
      <c r="AH107" s="34"/>
      <c r="AI107" s="34"/>
      <c r="AJ107" s="34"/>
      <c r="AK107" s="34"/>
      <c r="AL107" s="34">
        <f>AL108</f>
        <v>241944</v>
      </c>
      <c r="AM107" s="34"/>
      <c r="AN107" s="34"/>
      <c r="AO107" s="34">
        <f>AO108</f>
        <v>241944</v>
      </c>
    </row>
    <row r="108" spans="1:41" ht="45" customHeight="1">
      <c r="A108" s="5" t="s">
        <v>13</v>
      </c>
      <c r="B108" s="99" t="s">
        <v>13</v>
      </c>
      <c r="C108" s="85" t="s">
        <v>7</v>
      </c>
      <c r="D108" s="85">
        <v>1</v>
      </c>
      <c r="E108" s="85">
        <v>11</v>
      </c>
      <c r="F108" s="85">
        <v>1</v>
      </c>
      <c r="G108" s="85">
        <v>902</v>
      </c>
      <c r="H108" s="85">
        <v>11210</v>
      </c>
      <c r="I108" s="85">
        <v>82440</v>
      </c>
      <c r="J108" s="100">
        <v>240</v>
      </c>
      <c r="K108" s="34">
        <f>K109</f>
        <v>183080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>
        <f>AG109</f>
        <v>194942.01</v>
      </c>
      <c r="AH108" s="34"/>
      <c r="AI108" s="34"/>
      <c r="AJ108" s="34"/>
      <c r="AK108" s="34"/>
      <c r="AL108" s="34">
        <f>AL109</f>
        <v>241944</v>
      </c>
      <c r="AM108" s="34"/>
      <c r="AN108" s="34"/>
      <c r="AO108" s="34">
        <f>AO109</f>
        <v>241944</v>
      </c>
    </row>
    <row r="109" spans="1:41" ht="38.25">
      <c r="A109" s="9" t="s">
        <v>134</v>
      </c>
      <c r="B109" s="99" t="s">
        <v>134</v>
      </c>
      <c r="C109" s="85" t="s">
        <v>7</v>
      </c>
      <c r="D109" s="85">
        <v>1</v>
      </c>
      <c r="E109" s="85">
        <v>11</v>
      </c>
      <c r="F109" s="85">
        <v>1</v>
      </c>
      <c r="G109" s="85">
        <v>902</v>
      </c>
      <c r="H109" s="85">
        <v>11210</v>
      </c>
      <c r="I109" s="85">
        <v>82440</v>
      </c>
      <c r="J109" s="100">
        <v>244</v>
      </c>
      <c r="K109" s="34">
        <v>183080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>
        <v>-3621.99</v>
      </c>
      <c r="AF109" s="34">
        <v>-43380</v>
      </c>
      <c r="AG109" s="34">
        <f>241944+AE109+AF109</f>
        <v>194942.01</v>
      </c>
      <c r="AH109" s="34"/>
      <c r="AI109" s="34"/>
      <c r="AJ109" s="34"/>
      <c r="AK109" s="34"/>
      <c r="AL109" s="34">
        <v>241944</v>
      </c>
      <c r="AM109" s="34"/>
      <c r="AN109" s="34"/>
      <c r="AO109" s="34">
        <v>241944</v>
      </c>
    </row>
    <row r="110" spans="1:41" ht="38.25" hidden="1">
      <c r="A110" s="30" t="s">
        <v>66</v>
      </c>
      <c r="B110" s="106" t="s">
        <v>66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11210</v>
      </c>
      <c r="I110" s="107">
        <v>11210</v>
      </c>
      <c r="J110" s="108">
        <v>600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>
        <f>AG111</f>
        <v>0</v>
      </c>
      <c r="AH110" s="109"/>
      <c r="AI110" s="109"/>
      <c r="AJ110" s="109"/>
      <c r="AK110" s="109"/>
      <c r="AL110" s="109">
        <f>AL111</f>
        <v>0</v>
      </c>
      <c r="AM110" s="109"/>
      <c r="AN110" s="109"/>
      <c r="AO110" s="109">
        <f>AO111</f>
        <v>0</v>
      </c>
    </row>
    <row r="111" spans="1:41" ht="12.75" hidden="1">
      <c r="A111" s="30" t="s">
        <v>49</v>
      </c>
      <c r="B111" s="106" t="s">
        <v>49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11210</v>
      </c>
      <c r="I111" s="107">
        <v>11210</v>
      </c>
      <c r="J111" s="108">
        <v>610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>
        <f>AG112</f>
        <v>0</v>
      </c>
      <c r="AH111" s="109"/>
      <c r="AI111" s="109"/>
      <c r="AJ111" s="109"/>
      <c r="AK111" s="109"/>
      <c r="AL111" s="109">
        <f>AL112</f>
        <v>0</v>
      </c>
      <c r="AM111" s="109"/>
      <c r="AN111" s="109"/>
      <c r="AO111" s="109">
        <f>AO112</f>
        <v>0</v>
      </c>
    </row>
    <row r="112" spans="1:41" ht="25.5" hidden="1">
      <c r="A112" s="30" t="s">
        <v>81</v>
      </c>
      <c r="B112" s="106" t="s">
        <v>81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11210</v>
      </c>
      <c r="I112" s="107">
        <v>11210</v>
      </c>
      <c r="J112" s="108">
        <v>612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>
        <v>0</v>
      </c>
      <c r="AH112" s="109"/>
      <c r="AI112" s="109"/>
      <c r="AJ112" s="109"/>
      <c r="AK112" s="109"/>
      <c r="AL112" s="109">
        <v>0</v>
      </c>
      <c r="AM112" s="109"/>
      <c r="AN112" s="109"/>
      <c r="AO112" s="109">
        <v>0</v>
      </c>
    </row>
    <row r="113" spans="1:41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>
        <v>11270</v>
      </c>
      <c r="I113" s="111">
        <v>11270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>
        <f>AG114</f>
        <v>0</v>
      </c>
      <c r="AH113" s="113"/>
      <c r="AI113" s="113"/>
      <c r="AJ113" s="113"/>
      <c r="AK113" s="113"/>
      <c r="AL113" s="113">
        <f aca="true" t="shared" si="5" ref="AL113:AO115">AL114</f>
        <v>0</v>
      </c>
      <c r="AM113" s="113"/>
      <c r="AN113" s="113"/>
      <c r="AO113" s="113">
        <f t="shared" si="5"/>
        <v>0</v>
      </c>
    </row>
    <row r="114" spans="1:41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>
        <v>11270</v>
      </c>
      <c r="I114" s="107">
        <v>11270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>
        <f>AG115</f>
        <v>0</v>
      </c>
      <c r="AH114" s="109"/>
      <c r="AI114" s="109"/>
      <c r="AJ114" s="109"/>
      <c r="AK114" s="109"/>
      <c r="AL114" s="109">
        <f t="shared" si="5"/>
        <v>0</v>
      </c>
      <c r="AM114" s="109"/>
      <c r="AN114" s="109"/>
      <c r="AO114" s="109">
        <f t="shared" si="5"/>
        <v>0</v>
      </c>
    </row>
    <row r="115" spans="1:41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>
        <v>11270</v>
      </c>
      <c r="I115" s="107">
        <v>11270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>
        <f>AG116</f>
        <v>0</v>
      </c>
      <c r="AH115" s="109"/>
      <c r="AI115" s="109"/>
      <c r="AJ115" s="109"/>
      <c r="AK115" s="109"/>
      <c r="AL115" s="109">
        <f t="shared" si="5"/>
        <v>0</v>
      </c>
      <c r="AM115" s="109"/>
      <c r="AN115" s="109"/>
      <c r="AO115" s="109">
        <f t="shared" si="5"/>
        <v>0</v>
      </c>
    </row>
    <row r="116" spans="1:41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>
        <v>11270</v>
      </c>
      <c r="I116" s="107">
        <v>11270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>
        <v>0</v>
      </c>
      <c r="AH116" s="109"/>
      <c r="AI116" s="109"/>
      <c r="AJ116" s="109"/>
      <c r="AK116" s="109"/>
      <c r="AL116" s="109">
        <v>0</v>
      </c>
      <c r="AM116" s="109"/>
      <c r="AN116" s="109"/>
      <c r="AO116" s="109">
        <v>0</v>
      </c>
    </row>
    <row r="117" spans="1:41" s="3" customFormat="1" ht="38.25" hidden="1">
      <c r="A117" s="31" t="s">
        <v>117</v>
      </c>
      <c r="B117" s="110" t="s">
        <v>117</v>
      </c>
      <c r="C117" s="111" t="s">
        <v>7</v>
      </c>
      <c r="D117" s="111">
        <v>1</v>
      </c>
      <c r="E117" s="111">
        <v>11</v>
      </c>
      <c r="F117" s="111">
        <v>1</v>
      </c>
      <c r="G117" s="111">
        <v>902</v>
      </c>
      <c r="H117" s="111" t="s">
        <v>212</v>
      </c>
      <c r="I117" s="111" t="s">
        <v>212</v>
      </c>
      <c r="J117" s="112"/>
      <c r="K117" s="113">
        <f>K118</f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>
        <f>AG118</f>
        <v>0</v>
      </c>
      <c r="AH117" s="113"/>
      <c r="AI117" s="113"/>
      <c r="AJ117" s="113"/>
      <c r="AK117" s="113"/>
      <c r="AL117" s="113">
        <f aca="true" t="shared" si="6" ref="AL117:AO119">AL118</f>
        <v>0</v>
      </c>
      <c r="AM117" s="113"/>
      <c r="AN117" s="113"/>
      <c r="AO117" s="113">
        <f t="shared" si="6"/>
        <v>0</v>
      </c>
    </row>
    <row r="118" spans="1:41" ht="38.25" hidden="1">
      <c r="A118" s="32" t="s">
        <v>141</v>
      </c>
      <c r="B118" s="114" t="s">
        <v>141</v>
      </c>
      <c r="C118" s="107" t="s">
        <v>7</v>
      </c>
      <c r="D118" s="107">
        <v>1</v>
      </c>
      <c r="E118" s="107">
        <v>11</v>
      </c>
      <c r="F118" s="107">
        <v>1</v>
      </c>
      <c r="G118" s="107">
        <v>902</v>
      </c>
      <c r="H118" s="107" t="s">
        <v>212</v>
      </c>
      <c r="I118" s="107" t="s">
        <v>212</v>
      </c>
      <c r="J118" s="108">
        <v>400</v>
      </c>
      <c r="K118" s="109">
        <f>K119</f>
        <v>0</v>
      </c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>
        <f>AG119</f>
        <v>0</v>
      </c>
      <c r="AH118" s="109"/>
      <c r="AI118" s="109"/>
      <c r="AJ118" s="109"/>
      <c r="AK118" s="109"/>
      <c r="AL118" s="109">
        <f t="shared" si="6"/>
        <v>0</v>
      </c>
      <c r="AM118" s="109"/>
      <c r="AN118" s="109"/>
      <c r="AO118" s="109">
        <f t="shared" si="6"/>
        <v>0</v>
      </c>
    </row>
    <row r="119" spans="1:41" ht="12.75" hidden="1">
      <c r="A119" s="30" t="s">
        <v>44</v>
      </c>
      <c r="B119" s="106" t="s">
        <v>44</v>
      </c>
      <c r="C119" s="107" t="s">
        <v>7</v>
      </c>
      <c r="D119" s="107">
        <v>1</v>
      </c>
      <c r="E119" s="107">
        <v>11</v>
      </c>
      <c r="F119" s="107">
        <v>1</v>
      </c>
      <c r="G119" s="107">
        <v>902</v>
      </c>
      <c r="H119" s="107" t="s">
        <v>212</v>
      </c>
      <c r="I119" s="107" t="s">
        <v>212</v>
      </c>
      <c r="J119" s="108">
        <v>410</v>
      </c>
      <c r="K119" s="109">
        <f>K120</f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>
        <f>AG120</f>
        <v>0</v>
      </c>
      <c r="AH119" s="109"/>
      <c r="AI119" s="109"/>
      <c r="AJ119" s="109"/>
      <c r="AK119" s="109"/>
      <c r="AL119" s="109">
        <f t="shared" si="6"/>
        <v>0</v>
      </c>
      <c r="AM119" s="109"/>
      <c r="AN119" s="109"/>
      <c r="AO119" s="109">
        <f t="shared" si="6"/>
        <v>0</v>
      </c>
    </row>
    <row r="120" spans="1:41" ht="51" hidden="1">
      <c r="A120" s="30" t="s">
        <v>84</v>
      </c>
      <c r="B120" s="106" t="s">
        <v>84</v>
      </c>
      <c r="C120" s="107" t="s">
        <v>7</v>
      </c>
      <c r="D120" s="107">
        <v>1</v>
      </c>
      <c r="E120" s="107">
        <v>11</v>
      </c>
      <c r="F120" s="107">
        <v>1</v>
      </c>
      <c r="G120" s="107">
        <v>902</v>
      </c>
      <c r="H120" s="107" t="s">
        <v>212</v>
      </c>
      <c r="I120" s="107" t="s">
        <v>212</v>
      </c>
      <c r="J120" s="108">
        <v>414</v>
      </c>
      <c r="K120" s="109"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>
        <v>0</v>
      </c>
      <c r="AH120" s="109"/>
      <c r="AI120" s="109"/>
      <c r="AJ120" s="109"/>
      <c r="AK120" s="109"/>
      <c r="AL120" s="109">
        <v>0</v>
      </c>
      <c r="AM120" s="109"/>
      <c r="AN120" s="109"/>
      <c r="AO120" s="109">
        <v>0</v>
      </c>
    </row>
    <row r="121" spans="1:41" ht="38.25">
      <c r="A121" s="30"/>
      <c r="B121" s="99" t="s">
        <v>66</v>
      </c>
      <c r="C121" s="85" t="s">
        <v>7</v>
      </c>
      <c r="D121" s="85">
        <v>1</v>
      </c>
      <c r="E121" s="85">
        <v>11</v>
      </c>
      <c r="F121" s="85">
        <v>1</v>
      </c>
      <c r="G121" s="85">
        <v>902</v>
      </c>
      <c r="H121" s="85">
        <v>11210</v>
      </c>
      <c r="I121" s="85">
        <v>82440</v>
      </c>
      <c r="J121" s="100">
        <v>600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34">
        <f>AG122</f>
        <v>17650</v>
      </c>
      <c r="AH121" s="34"/>
      <c r="AI121" s="34"/>
      <c r="AJ121" s="34"/>
      <c r="AK121" s="34"/>
      <c r="AL121" s="34">
        <f>AL122</f>
        <v>21400</v>
      </c>
      <c r="AM121" s="34"/>
      <c r="AN121" s="34"/>
      <c r="AO121" s="34">
        <f>AO122</f>
        <v>21400</v>
      </c>
    </row>
    <row r="122" spans="1:41" ht="18.75" customHeight="1">
      <c r="A122" s="30"/>
      <c r="B122" s="99" t="s">
        <v>49</v>
      </c>
      <c r="C122" s="85" t="s">
        <v>7</v>
      </c>
      <c r="D122" s="85">
        <v>1</v>
      </c>
      <c r="E122" s="85">
        <v>11</v>
      </c>
      <c r="F122" s="85">
        <v>1</v>
      </c>
      <c r="G122" s="85">
        <v>902</v>
      </c>
      <c r="H122" s="85">
        <v>11210</v>
      </c>
      <c r="I122" s="85">
        <v>82440</v>
      </c>
      <c r="J122" s="100">
        <v>610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34">
        <f>AG123</f>
        <v>17650</v>
      </c>
      <c r="AH122" s="34"/>
      <c r="AI122" s="34"/>
      <c r="AJ122" s="34"/>
      <c r="AK122" s="34"/>
      <c r="AL122" s="34">
        <f>AL123</f>
        <v>21400</v>
      </c>
      <c r="AM122" s="34"/>
      <c r="AN122" s="34"/>
      <c r="AO122" s="34">
        <f>AO123</f>
        <v>21400</v>
      </c>
    </row>
    <row r="123" spans="1:41" ht="35.25" customHeight="1">
      <c r="A123" s="30"/>
      <c r="B123" s="99" t="s">
        <v>81</v>
      </c>
      <c r="C123" s="85" t="s">
        <v>7</v>
      </c>
      <c r="D123" s="85">
        <v>1</v>
      </c>
      <c r="E123" s="85">
        <v>11</v>
      </c>
      <c r="F123" s="85">
        <v>1</v>
      </c>
      <c r="G123" s="85">
        <v>902</v>
      </c>
      <c r="H123" s="85">
        <v>11210</v>
      </c>
      <c r="I123" s="85">
        <v>82440</v>
      </c>
      <c r="J123" s="100">
        <v>612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34">
        <v>-3750</v>
      </c>
      <c r="AG123" s="34">
        <f>21400+AF123</f>
        <v>17650</v>
      </c>
      <c r="AH123" s="34"/>
      <c r="AI123" s="34"/>
      <c r="AJ123" s="34"/>
      <c r="AK123" s="34"/>
      <c r="AL123" s="34">
        <v>21400</v>
      </c>
      <c r="AM123" s="34"/>
      <c r="AN123" s="34"/>
      <c r="AO123" s="34">
        <v>21400</v>
      </c>
    </row>
    <row r="124" spans="1:41" s="49" customFormat="1" ht="142.5" customHeight="1">
      <c r="A124" s="29" t="s">
        <v>82</v>
      </c>
      <c r="B124" s="115" t="s">
        <v>82</v>
      </c>
      <c r="C124" s="116" t="s">
        <v>7</v>
      </c>
      <c r="D124" s="117">
        <v>1</v>
      </c>
      <c r="E124" s="117">
        <v>11</v>
      </c>
      <c r="F124" s="117">
        <v>1</v>
      </c>
      <c r="G124" s="117">
        <v>902</v>
      </c>
      <c r="H124" s="117">
        <v>12020</v>
      </c>
      <c r="I124" s="117">
        <v>12020</v>
      </c>
      <c r="J124" s="118"/>
      <c r="K124" s="119">
        <f>K125+K129</f>
        <v>1202568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>
        <f>AG125+AG129</f>
        <v>1250664</v>
      </c>
      <c r="AH124" s="119"/>
      <c r="AI124" s="119"/>
      <c r="AJ124" s="119"/>
      <c r="AK124" s="119"/>
      <c r="AL124" s="119">
        <f>AL125+AL129</f>
        <v>1250664</v>
      </c>
      <c r="AM124" s="119"/>
      <c r="AN124" s="119"/>
      <c r="AO124" s="119">
        <f>AO125+AO129</f>
        <v>1250664</v>
      </c>
    </row>
    <row r="125" spans="1:41" s="52" customFormat="1" ht="91.5" customHeight="1">
      <c r="A125" s="51" t="s">
        <v>8</v>
      </c>
      <c r="B125" s="120" t="s">
        <v>8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>
        <v>100</v>
      </c>
      <c r="K125" s="124">
        <f>K126</f>
        <v>1186033.67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>
        <f>AG126</f>
        <v>1244520.48</v>
      </c>
      <c r="AH125" s="124"/>
      <c r="AI125" s="124"/>
      <c r="AJ125" s="124"/>
      <c r="AK125" s="124"/>
      <c r="AL125" s="124">
        <f>AL126</f>
        <v>1244520.48</v>
      </c>
      <c r="AM125" s="124"/>
      <c r="AN125" s="124"/>
      <c r="AO125" s="124">
        <f>AO126</f>
        <v>1244520.48</v>
      </c>
    </row>
    <row r="126" spans="1:41" s="52" customFormat="1" ht="42.75" customHeight="1">
      <c r="A126" s="51" t="s">
        <v>10</v>
      </c>
      <c r="B126" s="120" t="s">
        <v>10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>
        <v>120</v>
      </c>
      <c r="K126" s="124">
        <f>K127+K128</f>
        <v>1186033.67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>
        <f>AG127+AG128</f>
        <v>1244520.48</v>
      </c>
      <c r="AH126" s="124"/>
      <c r="AI126" s="124"/>
      <c r="AJ126" s="124"/>
      <c r="AK126" s="124"/>
      <c r="AL126" s="124">
        <f>AL127+AL128</f>
        <v>1244520.48</v>
      </c>
      <c r="AM126" s="124"/>
      <c r="AN126" s="124"/>
      <c r="AO126" s="124">
        <f>AO127+AO128</f>
        <v>1244520.48</v>
      </c>
    </row>
    <row r="127" spans="1:41" s="52" customFormat="1" ht="35.25" customHeight="1">
      <c r="A127" s="51" t="s">
        <v>164</v>
      </c>
      <c r="B127" s="120" t="s">
        <v>164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121</v>
      </c>
      <c r="K127" s="124">
        <f>230870+680062.73</f>
        <v>910932.73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>
        <f>240104.5+715748.45</f>
        <v>955852.95</v>
      </c>
      <c r="AH127" s="124"/>
      <c r="AI127" s="124"/>
      <c r="AJ127" s="124"/>
      <c r="AK127" s="124"/>
      <c r="AL127" s="124">
        <v>955852.95</v>
      </c>
      <c r="AM127" s="124"/>
      <c r="AN127" s="124"/>
      <c r="AO127" s="124">
        <v>955852.95</v>
      </c>
    </row>
    <row r="128" spans="1:41" s="52" customFormat="1" ht="67.5" customHeight="1">
      <c r="A128" s="51" t="s">
        <v>132</v>
      </c>
      <c r="B128" s="120" t="s">
        <v>132</v>
      </c>
      <c r="C128" s="121" t="s">
        <v>7</v>
      </c>
      <c r="D128" s="122">
        <v>1</v>
      </c>
      <c r="E128" s="122">
        <v>11</v>
      </c>
      <c r="F128" s="122">
        <v>1</v>
      </c>
      <c r="G128" s="122">
        <v>902</v>
      </c>
      <c r="H128" s="122">
        <v>12020</v>
      </c>
      <c r="I128" s="122">
        <v>12020</v>
      </c>
      <c r="J128" s="123">
        <v>129</v>
      </c>
      <c r="K128" s="124">
        <f>69722+205378.94</f>
        <v>275100.94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>
        <f>72511.5+216156.03</f>
        <v>288667.53</v>
      </c>
      <c r="AH128" s="124"/>
      <c r="AI128" s="124"/>
      <c r="AJ128" s="124"/>
      <c r="AK128" s="124"/>
      <c r="AL128" s="124">
        <v>288667.53</v>
      </c>
      <c r="AM128" s="124"/>
      <c r="AN128" s="124"/>
      <c r="AO128" s="124">
        <v>288667.53</v>
      </c>
    </row>
    <row r="129" spans="1:41" s="52" customFormat="1" ht="48.75" customHeight="1">
      <c r="A129" s="51" t="s">
        <v>133</v>
      </c>
      <c r="B129" s="120" t="s">
        <v>133</v>
      </c>
      <c r="C129" s="121" t="s">
        <v>7</v>
      </c>
      <c r="D129" s="122">
        <v>1</v>
      </c>
      <c r="E129" s="122">
        <v>11</v>
      </c>
      <c r="F129" s="122">
        <v>1</v>
      </c>
      <c r="G129" s="122">
        <v>902</v>
      </c>
      <c r="H129" s="122">
        <v>12020</v>
      </c>
      <c r="I129" s="122">
        <v>12020</v>
      </c>
      <c r="J129" s="123" t="s">
        <v>12</v>
      </c>
      <c r="K129" s="124">
        <f>K130</f>
        <v>16534.33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>
        <f>AG130</f>
        <v>6143.52</v>
      </c>
      <c r="AH129" s="124"/>
      <c r="AI129" s="124"/>
      <c r="AJ129" s="124"/>
      <c r="AK129" s="124"/>
      <c r="AL129" s="124">
        <f>AL130</f>
        <v>6143.52</v>
      </c>
      <c r="AM129" s="124"/>
      <c r="AN129" s="124"/>
      <c r="AO129" s="124">
        <f>AO130</f>
        <v>6143.52</v>
      </c>
    </row>
    <row r="130" spans="1:41" s="52" customFormat="1" ht="45" customHeight="1">
      <c r="A130" s="51" t="s">
        <v>13</v>
      </c>
      <c r="B130" s="120" t="s">
        <v>13</v>
      </c>
      <c r="C130" s="121" t="s">
        <v>7</v>
      </c>
      <c r="D130" s="122">
        <v>1</v>
      </c>
      <c r="E130" s="122">
        <v>11</v>
      </c>
      <c r="F130" s="122">
        <v>1</v>
      </c>
      <c r="G130" s="122">
        <v>902</v>
      </c>
      <c r="H130" s="122">
        <v>12020</v>
      </c>
      <c r="I130" s="122">
        <v>12020</v>
      </c>
      <c r="J130" s="123" t="s">
        <v>14</v>
      </c>
      <c r="K130" s="124">
        <f>K131</f>
        <v>16534.33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>
        <f>AG131</f>
        <v>6143.52</v>
      </c>
      <c r="AH130" s="124"/>
      <c r="AI130" s="124"/>
      <c r="AJ130" s="124"/>
      <c r="AK130" s="124"/>
      <c r="AL130" s="124">
        <f>AL131</f>
        <v>6143.52</v>
      </c>
      <c r="AM130" s="124"/>
      <c r="AN130" s="124"/>
      <c r="AO130" s="124">
        <f>AO131</f>
        <v>6143.52</v>
      </c>
    </row>
    <row r="131" spans="1:41" s="52" customFormat="1" ht="42.75" customHeight="1">
      <c r="A131" s="50" t="s">
        <v>134</v>
      </c>
      <c r="B131" s="120" t="s">
        <v>134</v>
      </c>
      <c r="C131" s="121" t="s">
        <v>7</v>
      </c>
      <c r="D131" s="122">
        <v>1</v>
      </c>
      <c r="E131" s="122">
        <v>11</v>
      </c>
      <c r="F131" s="122">
        <v>1</v>
      </c>
      <c r="G131" s="122">
        <v>902</v>
      </c>
      <c r="H131" s="122">
        <v>12020</v>
      </c>
      <c r="I131" s="122">
        <v>12020</v>
      </c>
      <c r="J131" s="123">
        <v>244</v>
      </c>
      <c r="K131" s="124">
        <f>200+16334.33</f>
        <v>16534.33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>
        <f>200+5943.52</f>
        <v>6143.52</v>
      </c>
      <c r="AH131" s="124"/>
      <c r="AI131" s="124"/>
      <c r="AJ131" s="124"/>
      <c r="AK131" s="124"/>
      <c r="AL131" s="124">
        <v>6143.52</v>
      </c>
      <c r="AM131" s="124"/>
      <c r="AN131" s="124"/>
      <c r="AO131" s="124">
        <v>6143.52</v>
      </c>
    </row>
    <row r="132" spans="1:41" s="3" customFormat="1" ht="117.75" customHeight="1">
      <c r="A132" s="14" t="s">
        <v>114</v>
      </c>
      <c r="B132" s="95" t="s">
        <v>337</v>
      </c>
      <c r="C132" s="96" t="s">
        <v>7</v>
      </c>
      <c r="D132" s="88">
        <v>1</v>
      </c>
      <c r="E132" s="88">
        <v>11</v>
      </c>
      <c r="F132" s="88">
        <v>1</v>
      </c>
      <c r="G132" s="88">
        <v>902</v>
      </c>
      <c r="H132" s="88">
        <v>12160</v>
      </c>
      <c r="I132" s="88">
        <v>81630</v>
      </c>
      <c r="J132" s="89"/>
      <c r="K132" s="37">
        <f>K133</f>
        <v>3762800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>
        <f>AG133</f>
        <v>3913312</v>
      </c>
      <c r="AH132" s="37"/>
      <c r="AI132" s="37"/>
      <c r="AJ132" s="37"/>
      <c r="AK132" s="37"/>
      <c r="AL132" s="37">
        <f>AL133</f>
        <v>3913312</v>
      </c>
      <c r="AM132" s="37"/>
      <c r="AN132" s="37"/>
      <c r="AO132" s="37">
        <f>AO133</f>
        <v>3913312</v>
      </c>
    </row>
    <row r="133" spans="1:41" ht="21" customHeight="1">
      <c r="A133" s="5" t="s">
        <v>15</v>
      </c>
      <c r="B133" s="99" t="s">
        <v>15</v>
      </c>
      <c r="C133" s="84" t="s">
        <v>7</v>
      </c>
      <c r="D133" s="85">
        <v>1</v>
      </c>
      <c r="E133" s="85">
        <v>11</v>
      </c>
      <c r="F133" s="85">
        <v>1</v>
      </c>
      <c r="G133" s="85">
        <v>902</v>
      </c>
      <c r="H133" s="85">
        <v>12160</v>
      </c>
      <c r="I133" s="85">
        <v>81630</v>
      </c>
      <c r="J133" s="100">
        <v>800</v>
      </c>
      <c r="K133" s="34">
        <f>K134</f>
        <v>3762800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>
        <f>AG134</f>
        <v>3913312</v>
      </c>
      <c r="AH133" s="34"/>
      <c r="AI133" s="34"/>
      <c r="AJ133" s="34"/>
      <c r="AK133" s="34"/>
      <c r="AL133" s="34">
        <f>AL134</f>
        <v>3913312</v>
      </c>
      <c r="AM133" s="34"/>
      <c r="AN133" s="34"/>
      <c r="AO133" s="34">
        <f>AO134</f>
        <v>3913312</v>
      </c>
    </row>
    <row r="134" spans="1:41" ht="73.5" customHeight="1">
      <c r="A134" s="5" t="s">
        <v>185</v>
      </c>
      <c r="B134" s="99" t="s">
        <v>185</v>
      </c>
      <c r="C134" s="84" t="s">
        <v>7</v>
      </c>
      <c r="D134" s="85">
        <v>1</v>
      </c>
      <c r="E134" s="85">
        <v>11</v>
      </c>
      <c r="F134" s="85">
        <v>1</v>
      </c>
      <c r="G134" s="85">
        <v>902</v>
      </c>
      <c r="H134" s="85">
        <v>12160</v>
      </c>
      <c r="I134" s="85">
        <v>81630</v>
      </c>
      <c r="J134" s="100">
        <v>810</v>
      </c>
      <c r="K134" s="34">
        <v>3762800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>
        <f>AG136+AG135</f>
        <v>3913312</v>
      </c>
      <c r="AH134" s="34"/>
      <c r="AI134" s="34"/>
      <c r="AJ134" s="34"/>
      <c r="AK134" s="34"/>
      <c r="AL134" s="34">
        <f>AL136+AL135</f>
        <v>3913312</v>
      </c>
      <c r="AM134" s="34"/>
      <c r="AN134" s="34"/>
      <c r="AO134" s="34">
        <f>AO136+AO135</f>
        <v>3913312</v>
      </c>
    </row>
    <row r="135" spans="1:41" ht="83.25" customHeight="1">
      <c r="A135" s="5"/>
      <c r="B135" s="181" t="s">
        <v>348</v>
      </c>
      <c r="C135" s="84" t="s">
        <v>7</v>
      </c>
      <c r="D135" s="85">
        <v>1</v>
      </c>
      <c r="E135" s="85">
        <v>11</v>
      </c>
      <c r="F135" s="85">
        <v>1</v>
      </c>
      <c r="G135" s="85">
        <v>902</v>
      </c>
      <c r="H135" s="85">
        <v>12160</v>
      </c>
      <c r="I135" s="85">
        <v>81630</v>
      </c>
      <c r="J135" s="100">
        <v>811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>
        <v>3913312</v>
      </c>
      <c r="Z135" s="34"/>
      <c r="AA135" s="34"/>
      <c r="AB135" s="34"/>
      <c r="AC135" s="34"/>
      <c r="AD135" s="34"/>
      <c r="AE135" s="34"/>
      <c r="AF135" s="34"/>
      <c r="AG135" s="34">
        <f>Y135</f>
        <v>3913312</v>
      </c>
      <c r="AH135" s="34">
        <v>3913312</v>
      </c>
      <c r="AI135" s="34"/>
      <c r="AJ135" s="34"/>
      <c r="AK135" s="34"/>
      <c r="AL135" s="34">
        <f>AH135</f>
        <v>3913312</v>
      </c>
      <c r="AM135" s="34">
        <v>3913312</v>
      </c>
      <c r="AN135" s="34"/>
      <c r="AO135" s="34">
        <f>AM135</f>
        <v>3913312</v>
      </c>
    </row>
    <row r="136" spans="1:41" ht="75.75" customHeight="1" hidden="1">
      <c r="A136" s="5" t="s">
        <v>244</v>
      </c>
      <c r="B136" s="99" t="s">
        <v>244</v>
      </c>
      <c r="C136" s="84" t="s">
        <v>7</v>
      </c>
      <c r="D136" s="85">
        <v>1</v>
      </c>
      <c r="E136" s="85">
        <v>11</v>
      </c>
      <c r="F136" s="85">
        <v>1</v>
      </c>
      <c r="G136" s="85">
        <v>902</v>
      </c>
      <c r="H136" s="85">
        <v>12160</v>
      </c>
      <c r="I136" s="85">
        <v>81630</v>
      </c>
      <c r="J136" s="100">
        <v>814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>
        <v>-3913312</v>
      </c>
      <c r="Z136" s="34"/>
      <c r="AA136" s="34"/>
      <c r="AB136" s="34"/>
      <c r="AC136" s="34"/>
      <c r="AD136" s="34"/>
      <c r="AE136" s="34"/>
      <c r="AF136" s="34"/>
      <c r="AG136" s="34">
        <f>3913312+Y136</f>
        <v>0</v>
      </c>
      <c r="AH136" s="34">
        <v>-3913312</v>
      </c>
      <c r="AI136" s="34"/>
      <c r="AJ136" s="34"/>
      <c r="AK136" s="34"/>
      <c r="AL136" s="34">
        <f>3913312+AH136</f>
        <v>0</v>
      </c>
      <c r="AM136" s="34">
        <v>-3913312</v>
      </c>
      <c r="AN136" s="34"/>
      <c r="AO136" s="34">
        <f>3913312+AM136</f>
        <v>0</v>
      </c>
    </row>
    <row r="137" spans="1:41" s="40" customFormat="1" ht="25.5" hidden="1">
      <c r="A137" s="19" t="s">
        <v>269</v>
      </c>
      <c r="B137" s="63" t="s">
        <v>269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12161</v>
      </c>
      <c r="I137" s="64">
        <v>12161</v>
      </c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>
        <f>AG138</f>
        <v>0</v>
      </c>
      <c r="AH137" s="42"/>
      <c r="AI137" s="42"/>
      <c r="AJ137" s="42"/>
      <c r="AK137" s="42"/>
      <c r="AL137" s="47"/>
      <c r="AM137" s="47"/>
      <c r="AN137" s="47"/>
      <c r="AO137" s="47"/>
    </row>
    <row r="138" spans="1:41" s="40" customFormat="1" ht="38.25" hidden="1">
      <c r="A138" s="20" t="s">
        <v>133</v>
      </c>
      <c r="B138" s="54" t="s">
        <v>133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12161</v>
      </c>
      <c r="I138" s="56">
        <v>12161</v>
      </c>
      <c r="J138" s="57">
        <v>200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>
        <f>AG139</f>
        <v>0</v>
      </c>
      <c r="AH138" s="47"/>
      <c r="AI138" s="47"/>
      <c r="AJ138" s="47"/>
      <c r="AK138" s="47"/>
      <c r="AL138" s="47"/>
      <c r="AM138" s="47"/>
      <c r="AN138" s="47"/>
      <c r="AO138" s="47"/>
    </row>
    <row r="139" spans="1:41" s="40" customFormat="1" ht="38.25" hidden="1">
      <c r="A139" s="20" t="s">
        <v>13</v>
      </c>
      <c r="B139" s="54" t="s">
        <v>13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12161</v>
      </c>
      <c r="I139" s="56">
        <v>12161</v>
      </c>
      <c r="J139" s="57">
        <v>240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>
        <f>AG140</f>
        <v>0</v>
      </c>
      <c r="AH139" s="47"/>
      <c r="AI139" s="47"/>
      <c r="AJ139" s="47"/>
      <c r="AK139" s="47"/>
      <c r="AL139" s="47"/>
      <c r="AM139" s="47"/>
      <c r="AN139" s="47"/>
      <c r="AO139" s="47"/>
    </row>
    <row r="140" spans="1:41" s="40" customFormat="1" ht="38.25" hidden="1">
      <c r="A140" s="25" t="s">
        <v>134</v>
      </c>
      <c r="B140" s="54" t="s">
        <v>134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12161</v>
      </c>
      <c r="I140" s="56">
        <v>12161</v>
      </c>
      <c r="J140" s="57">
        <v>244</v>
      </c>
      <c r="K140" s="47"/>
      <c r="L140" s="47"/>
      <c r="M140" s="47"/>
      <c r="N140" s="47"/>
      <c r="O140" s="47"/>
      <c r="P140" s="47"/>
      <c r="Q140" s="47"/>
      <c r="R140" s="47"/>
      <c r="S140" s="47">
        <v>399600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>
        <v>0</v>
      </c>
      <c r="AH140" s="47"/>
      <c r="AI140" s="47"/>
      <c r="AJ140" s="47"/>
      <c r="AK140" s="47"/>
      <c r="AL140" s="47"/>
      <c r="AM140" s="47"/>
      <c r="AN140" s="47"/>
      <c r="AO140" s="47"/>
    </row>
    <row r="141" spans="1:41" s="44" customFormat="1" ht="38.25" hidden="1">
      <c r="A141" s="23" t="s">
        <v>124</v>
      </c>
      <c r="B141" s="63" t="s">
        <v>124</v>
      </c>
      <c r="C141" s="73" t="s">
        <v>7</v>
      </c>
      <c r="D141" s="64">
        <v>1</v>
      </c>
      <c r="E141" s="64">
        <v>11</v>
      </c>
      <c r="F141" s="64">
        <v>1</v>
      </c>
      <c r="G141" s="64">
        <v>902</v>
      </c>
      <c r="H141" s="64">
        <v>12390</v>
      </c>
      <c r="I141" s="64">
        <v>12390</v>
      </c>
      <c r="J141" s="41"/>
      <c r="K141" s="42">
        <f>K142</f>
        <v>50000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>
        <f>AG142</f>
        <v>0</v>
      </c>
      <c r="AH141" s="42"/>
      <c r="AI141" s="42"/>
      <c r="AJ141" s="42"/>
      <c r="AK141" s="42"/>
      <c r="AL141" s="42">
        <f>AL142</f>
        <v>0</v>
      </c>
      <c r="AM141" s="42"/>
      <c r="AN141" s="42"/>
      <c r="AO141" s="42">
        <f>AO142</f>
        <v>0</v>
      </c>
    </row>
    <row r="142" spans="1:41" s="40" customFormat="1" ht="12.75" hidden="1">
      <c r="A142" s="25" t="s">
        <v>15</v>
      </c>
      <c r="B142" s="54" t="s">
        <v>15</v>
      </c>
      <c r="C142" s="55" t="s">
        <v>7</v>
      </c>
      <c r="D142" s="56">
        <v>1</v>
      </c>
      <c r="E142" s="56">
        <v>11</v>
      </c>
      <c r="F142" s="56">
        <v>1</v>
      </c>
      <c r="G142" s="56">
        <v>902</v>
      </c>
      <c r="H142" s="56">
        <v>12390</v>
      </c>
      <c r="I142" s="56">
        <v>12390</v>
      </c>
      <c r="J142" s="57">
        <v>800</v>
      </c>
      <c r="K142" s="47">
        <f>K143</f>
        <v>50000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>
        <f>AG143</f>
        <v>0</v>
      </c>
      <c r="AH142" s="47"/>
      <c r="AI142" s="47"/>
      <c r="AJ142" s="47"/>
      <c r="AK142" s="47"/>
      <c r="AL142" s="47">
        <f>AL143</f>
        <v>0</v>
      </c>
      <c r="AM142" s="47"/>
      <c r="AN142" s="47"/>
      <c r="AO142" s="47">
        <f>AO143</f>
        <v>0</v>
      </c>
    </row>
    <row r="143" spans="1:41" s="40" customFormat="1" ht="63.75" hidden="1">
      <c r="A143" s="25" t="s">
        <v>162</v>
      </c>
      <c r="B143" s="54" t="s">
        <v>162</v>
      </c>
      <c r="C143" s="55" t="s">
        <v>7</v>
      </c>
      <c r="D143" s="56">
        <v>1</v>
      </c>
      <c r="E143" s="56">
        <v>11</v>
      </c>
      <c r="F143" s="56">
        <v>1</v>
      </c>
      <c r="G143" s="56">
        <v>902</v>
      </c>
      <c r="H143" s="56">
        <v>12390</v>
      </c>
      <c r="I143" s="56">
        <v>12390</v>
      </c>
      <c r="J143" s="57">
        <v>810</v>
      </c>
      <c r="K143" s="47">
        <v>50000</v>
      </c>
      <c r="L143" s="47">
        <v>403862.5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>
        <f>AG144</f>
        <v>0</v>
      </c>
      <c r="AH143" s="47"/>
      <c r="AI143" s="47"/>
      <c r="AJ143" s="47"/>
      <c r="AK143" s="47"/>
      <c r="AL143" s="47">
        <f>AL144</f>
        <v>0</v>
      </c>
      <c r="AM143" s="47"/>
      <c r="AN143" s="47"/>
      <c r="AO143" s="47">
        <f>AO144</f>
        <v>0</v>
      </c>
    </row>
    <row r="144" spans="1:41" s="40" customFormat="1" ht="63.75" hidden="1">
      <c r="A144" s="20" t="s">
        <v>244</v>
      </c>
      <c r="B144" s="54" t="s">
        <v>244</v>
      </c>
      <c r="C144" s="55" t="s">
        <v>7</v>
      </c>
      <c r="D144" s="56">
        <v>1</v>
      </c>
      <c r="E144" s="56">
        <v>11</v>
      </c>
      <c r="F144" s="56">
        <v>1</v>
      </c>
      <c r="G144" s="56">
        <v>902</v>
      </c>
      <c r="H144" s="56">
        <v>12390</v>
      </c>
      <c r="I144" s="56">
        <v>12390</v>
      </c>
      <c r="J144" s="57">
        <v>814</v>
      </c>
      <c r="K144" s="47"/>
      <c r="L144" s="47"/>
      <c r="M144" s="47"/>
      <c r="N144" s="47"/>
      <c r="O144" s="47"/>
      <c r="P144" s="47"/>
      <c r="Q144" s="47"/>
      <c r="R144" s="47"/>
      <c r="S144" s="47">
        <v>613869.61</v>
      </c>
      <c r="T144" s="47"/>
      <c r="U144" s="47"/>
      <c r="V144" s="47">
        <v>-1067732.11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>
        <f>1067732.11+V144</f>
        <v>0</v>
      </c>
      <c r="AH144" s="47"/>
      <c r="AI144" s="47"/>
      <c r="AJ144" s="47"/>
      <c r="AK144" s="47"/>
      <c r="AL144" s="47">
        <v>0</v>
      </c>
      <c r="AM144" s="47"/>
      <c r="AN144" s="47"/>
      <c r="AO144" s="47">
        <v>0</v>
      </c>
    </row>
    <row r="145" spans="1:41" s="3" customFormat="1" ht="70.5" customHeight="1">
      <c r="A145" s="6" t="s">
        <v>43</v>
      </c>
      <c r="B145" s="95" t="s">
        <v>286</v>
      </c>
      <c r="C145" s="96" t="s">
        <v>7</v>
      </c>
      <c r="D145" s="88">
        <v>1</v>
      </c>
      <c r="E145" s="88">
        <v>11</v>
      </c>
      <c r="F145" s="88">
        <v>1</v>
      </c>
      <c r="G145" s="88">
        <v>902</v>
      </c>
      <c r="H145" s="88">
        <v>12420</v>
      </c>
      <c r="I145" s="88">
        <v>81830</v>
      </c>
      <c r="J145" s="89"/>
      <c r="K145" s="37">
        <f>K146+K149</f>
        <v>3000000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>
        <f>AG146+AG149</f>
        <v>4556141.21</v>
      </c>
      <c r="AH145" s="37"/>
      <c r="AI145" s="37"/>
      <c r="AJ145" s="37"/>
      <c r="AK145" s="37"/>
      <c r="AL145" s="37">
        <f aca="true" t="shared" si="7" ref="AL145:AO147">AL146</f>
        <v>3300000</v>
      </c>
      <c r="AM145" s="37"/>
      <c r="AN145" s="37"/>
      <c r="AO145" s="37">
        <f t="shared" si="7"/>
        <v>3300000</v>
      </c>
    </row>
    <row r="146" spans="1:41" ht="38.25">
      <c r="A146" s="5" t="s">
        <v>133</v>
      </c>
      <c r="B146" s="99" t="s">
        <v>133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81830</v>
      </c>
      <c r="J146" s="100">
        <v>200</v>
      </c>
      <c r="K146" s="34">
        <f>K147</f>
        <v>3000000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>
        <f>AG147</f>
        <v>4556141.21</v>
      </c>
      <c r="AH146" s="34"/>
      <c r="AI146" s="34"/>
      <c r="AJ146" s="34"/>
      <c r="AK146" s="34"/>
      <c r="AL146" s="34">
        <f t="shared" si="7"/>
        <v>3300000</v>
      </c>
      <c r="AM146" s="34"/>
      <c r="AN146" s="34"/>
      <c r="AO146" s="34">
        <f t="shared" si="7"/>
        <v>3300000</v>
      </c>
    </row>
    <row r="147" spans="1:41" ht="46.5" customHeight="1">
      <c r="A147" s="5" t="s">
        <v>13</v>
      </c>
      <c r="B147" s="99" t="s">
        <v>13</v>
      </c>
      <c r="C147" s="84" t="s">
        <v>7</v>
      </c>
      <c r="D147" s="85">
        <v>1</v>
      </c>
      <c r="E147" s="85">
        <v>11</v>
      </c>
      <c r="F147" s="85">
        <v>1</v>
      </c>
      <c r="G147" s="85">
        <v>902</v>
      </c>
      <c r="H147" s="85">
        <v>12420</v>
      </c>
      <c r="I147" s="85">
        <v>81830</v>
      </c>
      <c r="J147" s="100">
        <v>240</v>
      </c>
      <c r="K147" s="34">
        <f>K148</f>
        <v>3000000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>
        <f>AG148</f>
        <v>4556141.21</v>
      </c>
      <c r="AH147" s="34"/>
      <c r="AI147" s="34"/>
      <c r="AJ147" s="34"/>
      <c r="AK147" s="34"/>
      <c r="AL147" s="34">
        <f t="shared" si="7"/>
        <v>3300000</v>
      </c>
      <c r="AM147" s="34"/>
      <c r="AN147" s="34"/>
      <c r="AO147" s="34">
        <f t="shared" si="7"/>
        <v>3300000</v>
      </c>
    </row>
    <row r="148" spans="1:41" ht="45.75" customHeight="1">
      <c r="A148" s="9" t="s">
        <v>134</v>
      </c>
      <c r="B148" s="99" t="s">
        <v>134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12420</v>
      </c>
      <c r="I148" s="85">
        <v>81830</v>
      </c>
      <c r="J148" s="100">
        <v>244</v>
      </c>
      <c r="K148" s="34">
        <f>2500000+500000</f>
        <v>3000000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-364490.12</v>
      </c>
      <c r="V148" s="34">
        <v>123490.12</v>
      </c>
      <c r="W148" s="34"/>
      <c r="X148" s="34"/>
      <c r="Y148" s="34"/>
      <c r="Z148" s="34"/>
      <c r="AA148" s="34"/>
      <c r="AB148" s="34"/>
      <c r="AC148" s="34"/>
      <c r="AD148" s="34">
        <v>26628.32</v>
      </c>
      <c r="AE148" s="34">
        <v>1179512.89</v>
      </c>
      <c r="AF148" s="34">
        <v>50000</v>
      </c>
      <c r="AG148" s="34">
        <f>3300000+AD148+AE148+AF148</f>
        <v>4556141.21</v>
      </c>
      <c r="AH148" s="34"/>
      <c r="AI148" s="34"/>
      <c r="AJ148" s="34"/>
      <c r="AK148" s="34"/>
      <c r="AL148" s="34">
        <v>3300000</v>
      </c>
      <c r="AM148" s="34"/>
      <c r="AN148" s="34"/>
      <c r="AO148" s="34">
        <v>3300000</v>
      </c>
    </row>
    <row r="149" spans="1:41" ht="12.75" hidden="1">
      <c r="A149" s="33" t="s">
        <v>229</v>
      </c>
      <c r="B149" s="33" t="s">
        <v>229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12420</v>
      </c>
      <c r="I149" s="85">
        <v>12420</v>
      </c>
      <c r="J149" s="100">
        <v>800</v>
      </c>
      <c r="K149" s="34">
        <f>K150</f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>
        <f>AG150</f>
        <v>0</v>
      </c>
      <c r="AH149" s="34"/>
      <c r="AI149" s="34"/>
      <c r="AJ149" s="34"/>
      <c r="AK149" s="34"/>
      <c r="AL149" s="34">
        <f>AL150</f>
        <v>0</v>
      </c>
      <c r="AM149" s="34"/>
      <c r="AN149" s="34"/>
      <c r="AO149" s="34">
        <f>AO150</f>
        <v>0</v>
      </c>
    </row>
    <row r="150" spans="1:41" ht="63.75" hidden="1">
      <c r="A150" s="33" t="s">
        <v>230</v>
      </c>
      <c r="B150" s="33" t="s">
        <v>230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12420</v>
      </c>
      <c r="I150" s="85">
        <v>12420</v>
      </c>
      <c r="J150" s="100">
        <v>810</v>
      </c>
      <c r="K150" s="34"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>
        <v>0</v>
      </c>
      <c r="AH150" s="34"/>
      <c r="AI150" s="34"/>
      <c r="AJ150" s="34"/>
      <c r="AK150" s="34"/>
      <c r="AL150" s="34">
        <v>0</v>
      </c>
      <c r="AM150" s="34"/>
      <c r="AN150" s="34"/>
      <c r="AO150" s="34">
        <v>0</v>
      </c>
    </row>
    <row r="151" spans="1:41" s="3" customFormat="1" ht="30" customHeight="1">
      <c r="A151" s="10" t="s">
        <v>118</v>
      </c>
      <c r="B151" s="95" t="s">
        <v>287</v>
      </c>
      <c r="C151" s="96" t="s">
        <v>7</v>
      </c>
      <c r="D151" s="88">
        <v>1</v>
      </c>
      <c r="E151" s="88">
        <v>11</v>
      </c>
      <c r="F151" s="88">
        <v>1</v>
      </c>
      <c r="G151" s="88">
        <v>902</v>
      </c>
      <c r="H151" s="88">
        <v>12490</v>
      </c>
      <c r="I151" s="88">
        <v>81870</v>
      </c>
      <c r="J151" s="89"/>
      <c r="K151" s="37">
        <f>K152+K155</f>
        <v>1309062.48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>
        <f>AG152+AG155</f>
        <v>6146912.26</v>
      </c>
      <c r="AH151" s="37"/>
      <c r="AI151" s="37"/>
      <c r="AJ151" s="37"/>
      <c r="AK151" s="37"/>
      <c r="AL151" s="37">
        <f>AL152+AL155</f>
        <v>4315869</v>
      </c>
      <c r="AM151" s="37"/>
      <c r="AN151" s="37"/>
      <c r="AO151" s="37">
        <f>AO152+AO155</f>
        <v>4315869</v>
      </c>
    </row>
    <row r="152" spans="1:41" ht="50.25" customHeight="1">
      <c r="A152" s="5" t="s">
        <v>133</v>
      </c>
      <c r="B152" s="99" t="s">
        <v>133</v>
      </c>
      <c r="C152" s="84" t="s">
        <v>7</v>
      </c>
      <c r="D152" s="85">
        <v>1</v>
      </c>
      <c r="E152" s="85">
        <v>11</v>
      </c>
      <c r="F152" s="85">
        <v>1</v>
      </c>
      <c r="G152" s="85">
        <v>902</v>
      </c>
      <c r="H152" s="85">
        <v>12490</v>
      </c>
      <c r="I152" s="85">
        <v>81870</v>
      </c>
      <c r="J152" s="100">
        <v>200</v>
      </c>
      <c r="K152" s="34">
        <f>K153</f>
        <v>1209062.48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>
        <f>AG153</f>
        <v>4675708.38</v>
      </c>
      <c r="AH152" s="34"/>
      <c r="AI152" s="34"/>
      <c r="AJ152" s="34"/>
      <c r="AK152" s="34"/>
      <c r="AL152" s="34">
        <f>AL153</f>
        <v>4315869</v>
      </c>
      <c r="AM152" s="34"/>
      <c r="AN152" s="34"/>
      <c r="AO152" s="34">
        <f>AO153</f>
        <v>4315869</v>
      </c>
    </row>
    <row r="153" spans="1:41" ht="45.75" customHeight="1">
      <c r="A153" s="5" t="s">
        <v>13</v>
      </c>
      <c r="B153" s="99" t="s">
        <v>13</v>
      </c>
      <c r="C153" s="84" t="s">
        <v>7</v>
      </c>
      <c r="D153" s="85">
        <v>1</v>
      </c>
      <c r="E153" s="85">
        <v>11</v>
      </c>
      <c r="F153" s="85">
        <v>1</v>
      </c>
      <c r="G153" s="85">
        <v>902</v>
      </c>
      <c r="H153" s="85">
        <v>12490</v>
      </c>
      <c r="I153" s="85">
        <v>81870</v>
      </c>
      <c r="J153" s="100">
        <v>240</v>
      </c>
      <c r="K153" s="34">
        <f>K154</f>
        <v>1209062.48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>
        <f>AG154</f>
        <v>4675708.38</v>
      </c>
      <c r="AH153" s="34"/>
      <c r="AI153" s="34"/>
      <c r="AJ153" s="34"/>
      <c r="AK153" s="34"/>
      <c r="AL153" s="34">
        <f>AL154</f>
        <v>4315869</v>
      </c>
      <c r="AM153" s="34"/>
      <c r="AN153" s="34"/>
      <c r="AO153" s="34">
        <f>AO154</f>
        <v>4315869</v>
      </c>
    </row>
    <row r="154" spans="1:41" ht="46.5" customHeight="1">
      <c r="A154" s="9" t="s">
        <v>134</v>
      </c>
      <c r="B154" s="99" t="s">
        <v>134</v>
      </c>
      <c r="C154" s="84" t="s">
        <v>7</v>
      </c>
      <c r="D154" s="85">
        <v>1</v>
      </c>
      <c r="E154" s="85">
        <v>11</v>
      </c>
      <c r="F154" s="85">
        <v>1</v>
      </c>
      <c r="G154" s="85">
        <v>902</v>
      </c>
      <c r="H154" s="85">
        <v>12490</v>
      </c>
      <c r="I154" s="85">
        <v>81870</v>
      </c>
      <c r="J154" s="100">
        <v>244</v>
      </c>
      <c r="K154" s="34">
        <v>1209062.48</v>
      </c>
      <c r="L154" s="34"/>
      <c r="M154" s="34">
        <v>-17372.49</v>
      </c>
      <c r="N154" s="34">
        <v>109489.4</v>
      </c>
      <c r="O154" s="34">
        <v>544591.48</v>
      </c>
      <c r="P154" s="34"/>
      <c r="Q154" s="34">
        <v>-200000</v>
      </c>
      <c r="R154" s="34"/>
      <c r="S154" s="34"/>
      <c r="T154" s="34">
        <v>6323.94</v>
      </c>
      <c r="U154" s="34">
        <v>969472.83</v>
      </c>
      <c r="V154" s="34">
        <v>637237.31</v>
      </c>
      <c r="W154" s="34"/>
      <c r="X154" s="34"/>
      <c r="Y154" s="34">
        <v>-148969.78</v>
      </c>
      <c r="Z154" s="34">
        <v>-501961.97</v>
      </c>
      <c r="AA154" s="34"/>
      <c r="AB154" s="34"/>
      <c r="AC154" s="34"/>
      <c r="AD154" s="34">
        <v>8342.58</v>
      </c>
      <c r="AE154" s="34">
        <v>758491.18</v>
      </c>
      <c r="AF154" s="34">
        <v>243937.37</v>
      </c>
      <c r="AG154" s="34">
        <f>3771100+544769+Y154+Z154+AD154+AE154+AF154</f>
        <v>4675708.38</v>
      </c>
      <c r="AH154" s="34"/>
      <c r="AI154" s="34"/>
      <c r="AJ154" s="34"/>
      <c r="AK154" s="34"/>
      <c r="AL154" s="34">
        <f>3771100+544769</f>
        <v>4315869</v>
      </c>
      <c r="AM154" s="34"/>
      <c r="AN154" s="34"/>
      <c r="AO154" s="34">
        <f>3771100+544769</f>
        <v>4315869</v>
      </c>
    </row>
    <row r="155" spans="1:41" s="40" customFormat="1" ht="12.75">
      <c r="A155" s="54" t="s">
        <v>15</v>
      </c>
      <c r="B155" s="54" t="s">
        <v>15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800</v>
      </c>
      <c r="K155" s="47">
        <f>K156+K158</f>
        <v>100000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>
        <f>AG156+AG158</f>
        <v>1471203.88</v>
      </c>
      <c r="AH155" s="47"/>
      <c r="AI155" s="47"/>
      <c r="AJ155" s="47"/>
      <c r="AK155" s="47"/>
      <c r="AL155" s="176">
        <f>AL156+AL158</f>
        <v>0</v>
      </c>
      <c r="AM155" s="176"/>
      <c r="AN155" s="176"/>
      <c r="AO155" s="176">
        <f>AO156+AO158</f>
        <v>0</v>
      </c>
    </row>
    <row r="156" spans="1:41" s="40" customFormat="1" ht="63.75" hidden="1">
      <c r="A156" s="54" t="s">
        <v>162</v>
      </c>
      <c r="B156" s="54" t="s">
        <v>162</v>
      </c>
      <c r="C156" s="55" t="s">
        <v>7</v>
      </c>
      <c r="D156" s="56">
        <v>1</v>
      </c>
      <c r="E156" s="56">
        <v>11</v>
      </c>
      <c r="F156" s="56">
        <v>1</v>
      </c>
      <c r="G156" s="56">
        <v>902</v>
      </c>
      <c r="H156" s="56">
        <v>12490</v>
      </c>
      <c r="I156" s="56">
        <v>81870</v>
      </c>
      <c r="J156" s="57">
        <v>810</v>
      </c>
      <c r="K156" s="47">
        <v>100000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>
        <f>AG157</f>
        <v>0</v>
      </c>
      <c r="AH156" s="47"/>
      <c r="AI156" s="47"/>
      <c r="AJ156" s="47"/>
      <c r="AK156" s="47"/>
      <c r="AL156" s="47">
        <f>AL157</f>
        <v>0</v>
      </c>
      <c r="AM156" s="47"/>
      <c r="AN156" s="47"/>
      <c r="AO156" s="47">
        <f>AO157</f>
        <v>0</v>
      </c>
    </row>
    <row r="157" spans="1:41" s="40" customFormat="1" ht="63.75" hidden="1">
      <c r="A157" s="20" t="s">
        <v>244</v>
      </c>
      <c r="B157" s="54" t="s">
        <v>244</v>
      </c>
      <c r="C157" s="55" t="s">
        <v>7</v>
      </c>
      <c r="D157" s="56">
        <v>1</v>
      </c>
      <c r="E157" s="56">
        <v>11</v>
      </c>
      <c r="F157" s="56">
        <v>1</v>
      </c>
      <c r="G157" s="56">
        <v>902</v>
      </c>
      <c r="H157" s="56">
        <v>12490</v>
      </c>
      <c r="I157" s="56">
        <v>81870</v>
      </c>
      <c r="J157" s="57">
        <v>814</v>
      </c>
      <c r="K157" s="47"/>
      <c r="L157" s="47"/>
      <c r="M157" s="47"/>
      <c r="N157" s="47"/>
      <c r="O157" s="47">
        <v>-100000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>
        <v>0</v>
      </c>
      <c r="AH157" s="47"/>
      <c r="AI157" s="47"/>
      <c r="AJ157" s="47"/>
      <c r="AK157" s="47"/>
      <c r="AL157" s="47">
        <v>0</v>
      </c>
      <c r="AM157" s="47"/>
      <c r="AN157" s="47"/>
      <c r="AO157" s="47">
        <v>0</v>
      </c>
    </row>
    <row r="158" spans="1:41" s="40" customFormat="1" ht="12.75">
      <c r="A158" s="54" t="s">
        <v>200</v>
      </c>
      <c r="B158" s="54" t="s">
        <v>200</v>
      </c>
      <c r="C158" s="55" t="s">
        <v>7</v>
      </c>
      <c r="D158" s="56">
        <v>1</v>
      </c>
      <c r="E158" s="56">
        <v>11</v>
      </c>
      <c r="F158" s="56">
        <v>1</v>
      </c>
      <c r="G158" s="56">
        <v>902</v>
      </c>
      <c r="H158" s="56">
        <v>12490</v>
      </c>
      <c r="I158" s="56">
        <v>81870</v>
      </c>
      <c r="J158" s="57">
        <v>830</v>
      </c>
      <c r="K158" s="47">
        <f>K159</f>
        <v>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>
        <f>AG159</f>
        <v>1471203.88</v>
      </c>
      <c r="AH158" s="47"/>
      <c r="AI158" s="47"/>
      <c r="AJ158" s="47"/>
      <c r="AK158" s="47"/>
      <c r="AL158" s="176">
        <f>AL159</f>
        <v>0</v>
      </c>
      <c r="AM158" s="176"/>
      <c r="AN158" s="176"/>
      <c r="AO158" s="176">
        <f>AO159</f>
        <v>0</v>
      </c>
    </row>
    <row r="159" spans="1:41" s="40" customFormat="1" ht="127.5">
      <c r="A159" s="54" t="s">
        <v>201</v>
      </c>
      <c r="B159" s="54" t="s">
        <v>201</v>
      </c>
      <c r="C159" s="55" t="s">
        <v>7</v>
      </c>
      <c r="D159" s="56">
        <v>1</v>
      </c>
      <c r="E159" s="56">
        <v>11</v>
      </c>
      <c r="F159" s="56">
        <v>1</v>
      </c>
      <c r="G159" s="56">
        <v>902</v>
      </c>
      <c r="H159" s="56">
        <v>12490</v>
      </c>
      <c r="I159" s="56">
        <v>81870</v>
      </c>
      <c r="J159" s="57">
        <v>831</v>
      </c>
      <c r="K159" s="47">
        <v>0</v>
      </c>
      <c r="L159" s="47"/>
      <c r="M159" s="47">
        <v>11372.49</v>
      </c>
      <c r="N159" s="47">
        <v>156691.2</v>
      </c>
      <c r="O159" s="47"/>
      <c r="P159" s="47"/>
      <c r="Q159" s="47">
        <v>200000</v>
      </c>
      <c r="R159" s="47"/>
      <c r="S159" s="47"/>
      <c r="T159" s="47">
        <v>-6323.94</v>
      </c>
      <c r="U159" s="47">
        <v>100508.36</v>
      </c>
      <c r="V159" s="47">
        <v>14879.04</v>
      </c>
      <c r="W159" s="47"/>
      <c r="X159" s="47"/>
      <c r="Y159" s="47">
        <v>148969.78</v>
      </c>
      <c r="Z159" s="47">
        <v>501961.97</v>
      </c>
      <c r="AA159" s="47"/>
      <c r="AB159" s="47"/>
      <c r="AC159" s="47">
        <v>562524.97</v>
      </c>
      <c r="AD159" s="47">
        <v>2496.04</v>
      </c>
      <c r="AE159" s="47">
        <v>111470.66</v>
      </c>
      <c r="AF159" s="47">
        <v>143780.46</v>
      </c>
      <c r="AG159" s="47">
        <f>Y159+Z159+AC159+AD159+AE159+AF159</f>
        <v>1471203.88</v>
      </c>
      <c r="AH159" s="47"/>
      <c r="AI159" s="47"/>
      <c r="AJ159" s="47"/>
      <c r="AK159" s="47"/>
      <c r="AL159" s="176">
        <v>0</v>
      </c>
      <c r="AM159" s="176"/>
      <c r="AN159" s="176"/>
      <c r="AO159" s="176">
        <v>0</v>
      </c>
    </row>
    <row r="160" spans="1:41" s="3" customFormat="1" ht="33" customHeight="1">
      <c r="A160" s="10" t="s">
        <v>142</v>
      </c>
      <c r="B160" s="95" t="s">
        <v>288</v>
      </c>
      <c r="C160" s="96" t="s">
        <v>7</v>
      </c>
      <c r="D160" s="88">
        <v>1</v>
      </c>
      <c r="E160" s="88">
        <v>11</v>
      </c>
      <c r="F160" s="88">
        <v>1</v>
      </c>
      <c r="G160" s="88">
        <v>902</v>
      </c>
      <c r="H160" s="88">
        <v>12500</v>
      </c>
      <c r="I160" s="88">
        <v>81740</v>
      </c>
      <c r="J160" s="89"/>
      <c r="K160" s="37">
        <f>K164+K161+K167</f>
        <v>342105.26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>
        <f>AG164+AG161+AG167</f>
        <v>1570120</v>
      </c>
      <c r="AH160" s="37"/>
      <c r="AI160" s="37"/>
      <c r="AJ160" s="37"/>
      <c r="AK160" s="37"/>
      <c r="AL160" s="175">
        <f>AL164+AL161+AL167</f>
        <v>0</v>
      </c>
      <c r="AM160" s="175"/>
      <c r="AN160" s="175"/>
      <c r="AO160" s="175">
        <f>AO164+AO161+AO167</f>
        <v>0</v>
      </c>
    </row>
    <row r="161" spans="1:41" ht="45.75" customHeight="1">
      <c r="A161" s="5" t="s">
        <v>133</v>
      </c>
      <c r="B161" s="99" t="s">
        <v>133</v>
      </c>
      <c r="C161" s="84" t="s">
        <v>7</v>
      </c>
      <c r="D161" s="85">
        <v>1</v>
      </c>
      <c r="E161" s="85">
        <v>11</v>
      </c>
      <c r="F161" s="85">
        <v>1</v>
      </c>
      <c r="G161" s="85">
        <v>902</v>
      </c>
      <c r="H161" s="85">
        <v>12500</v>
      </c>
      <c r="I161" s="85">
        <v>81740</v>
      </c>
      <c r="J161" s="100">
        <v>200</v>
      </c>
      <c r="K161" s="34">
        <f>K162</f>
        <v>242105.26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>
        <f>AG162</f>
        <v>1570120</v>
      </c>
      <c r="AH161" s="34"/>
      <c r="AI161" s="34"/>
      <c r="AJ161" s="34"/>
      <c r="AK161" s="34"/>
      <c r="AL161" s="176">
        <f>AL162</f>
        <v>0</v>
      </c>
      <c r="AM161" s="176"/>
      <c r="AN161" s="176"/>
      <c r="AO161" s="176">
        <f>AO162</f>
        <v>0</v>
      </c>
    </row>
    <row r="162" spans="1:41" ht="45.75" customHeight="1">
      <c r="A162" s="5" t="s">
        <v>13</v>
      </c>
      <c r="B162" s="99" t="s">
        <v>13</v>
      </c>
      <c r="C162" s="84" t="s">
        <v>7</v>
      </c>
      <c r="D162" s="85">
        <v>1</v>
      </c>
      <c r="E162" s="85">
        <v>11</v>
      </c>
      <c r="F162" s="85">
        <v>1</v>
      </c>
      <c r="G162" s="85">
        <v>902</v>
      </c>
      <c r="H162" s="85">
        <v>12500</v>
      </c>
      <c r="I162" s="85">
        <v>81740</v>
      </c>
      <c r="J162" s="100">
        <v>240</v>
      </c>
      <c r="K162" s="34">
        <f>K163</f>
        <v>242105.26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>
        <f>AG163</f>
        <v>1570120</v>
      </c>
      <c r="AH162" s="34"/>
      <c r="AI162" s="34"/>
      <c r="AJ162" s="34"/>
      <c r="AK162" s="34"/>
      <c r="AL162" s="176">
        <f>AL163</f>
        <v>0</v>
      </c>
      <c r="AM162" s="176"/>
      <c r="AN162" s="176"/>
      <c r="AO162" s="176">
        <f>AO163</f>
        <v>0</v>
      </c>
    </row>
    <row r="163" spans="1:41" ht="42.75" customHeight="1">
      <c r="A163" s="9" t="s">
        <v>134</v>
      </c>
      <c r="B163" s="99" t="s">
        <v>134</v>
      </c>
      <c r="C163" s="84" t="s">
        <v>7</v>
      </c>
      <c r="D163" s="85">
        <v>1</v>
      </c>
      <c r="E163" s="85">
        <v>11</v>
      </c>
      <c r="F163" s="85">
        <v>1</v>
      </c>
      <c r="G163" s="85">
        <v>902</v>
      </c>
      <c r="H163" s="85">
        <v>12500</v>
      </c>
      <c r="I163" s="85">
        <v>81740</v>
      </c>
      <c r="J163" s="100">
        <v>244</v>
      </c>
      <c r="K163" s="34">
        <f>342105.26-100000</f>
        <v>242105.26</v>
      </c>
      <c r="L163" s="34">
        <v>158000</v>
      </c>
      <c r="M163" s="34"/>
      <c r="N163" s="34">
        <v>111051</v>
      </c>
      <c r="O163" s="34">
        <v>158000</v>
      </c>
      <c r="P163" s="34"/>
      <c r="Q163" s="34"/>
      <c r="R163" s="34"/>
      <c r="S163" s="34"/>
      <c r="T163" s="34"/>
      <c r="U163" s="34"/>
      <c r="V163" s="34">
        <v>150120</v>
      </c>
      <c r="W163" s="34"/>
      <c r="X163" s="34"/>
      <c r="Y163" s="34"/>
      <c r="Z163" s="34"/>
      <c r="AA163" s="34"/>
      <c r="AB163" s="34">
        <v>150120</v>
      </c>
      <c r="AC163" s="34"/>
      <c r="AD163" s="34">
        <v>250000</v>
      </c>
      <c r="AE163" s="34">
        <v>870000</v>
      </c>
      <c r="AF163" s="34"/>
      <c r="AG163" s="34">
        <f>300000+AB163+AD163+AE163</f>
        <v>1570120</v>
      </c>
      <c r="AH163" s="34"/>
      <c r="AI163" s="34"/>
      <c r="AJ163" s="34"/>
      <c r="AK163" s="34"/>
      <c r="AL163" s="176">
        <v>0</v>
      </c>
      <c r="AM163" s="176"/>
      <c r="AN163" s="176"/>
      <c r="AO163" s="176">
        <v>0</v>
      </c>
    </row>
    <row r="164" spans="1:41" ht="38.25" hidden="1">
      <c r="A164" s="24" t="s">
        <v>141</v>
      </c>
      <c r="B164" s="76" t="s">
        <v>141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85">
        <v>81740</v>
      </c>
      <c r="J164" s="57">
        <v>400</v>
      </c>
      <c r="K164" s="47">
        <f>K165</f>
        <v>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>
        <f>AG165</f>
        <v>0</v>
      </c>
      <c r="AH164" s="47"/>
      <c r="AI164" s="47"/>
      <c r="AJ164" s="47"/>
      <c r="AK164" s="47"/>
      <c r="AL164" s="47">
        <f>AL165</f>
        <v>0</v>
      </c>
      <c r="AM164" s="47"/>
      <c r="AN164" s="47"/>
      <c r="AO164" s="47">
        <f>AO165</f>
        <v>0</v>
      </c>
    </row>
    <row r="165" spans="1:41" ht="12.75" hidden="1">
      <c r="A165" s="25" t="s">
        <v>44</v>
      </c>
      <c r="B165" s="54" t="s">
        <v>44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85">
        <v>81740</v>
      </c>
      <c r="J165" s="57">
        <v>410</v>
      </c>
      <c r="K165" s="47">
        <f>K166</f>
        <v>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>
        <f>AG166</f>
        <v>0</v>
      </c>
      <c r="AH165" s="47"/>
      <c r="AI165" s="47"/>
      <c r="AJ165" s="47"/>
      <c r="AK165" s="47"/>
      <c r="AL165" s="47">
        <f>AL166</f>
        <v>0</v>
      </c>
      <c r="AM165" s="47"/>
      <c r="AN165" s="47"/>
      <c r="AO165" s="47">
        <f>AO166</f>
        <v>0</v>
      </c>
    </row>
    <row r="166" spans="1:41" ht="51" hidden="1">
      <c r="A166" s="25" t="s">
        <v>84</v>
      </c>
      <c r="B166" s="54" t="s">
        <v>84</v>
      </c>
      <c r="C166" s="55" t="s">
        <v>7</v>
      </c>
      <c r="D166" s="56">
        <v>1</v>
      </c>
      <c r="E166" s="56">
        <v>11</v>
      </c>
      <c r="F166" s="56">
        <v>1</v>
      </c>
      <c r="G166" s="56">
        <v>902</v>
      </c>
      <c r="H166" s="56">
        <v>12500</v>
      </c>
      <c r="I166" s="85">
        <v>81740</v>
      </c>
      <c r="J166" s="57">
        <v>414</v>
      </c>
      <c r="K166" s="47">
        <v>0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>
        <v>0</v>
      </c>
      <c r="AH166" s="47"/>
      <c r="AI166" s="47"/>
      <c r="AJ166" s="47"/>
      <c r="AK166" s="47"/>
      <c r="AL166" s="47">
        <v>0</v>
      </c>
      <c r="AM166" s="47"/>
      <c r="AN166" s="47"/>
      <c r="AO166" s="47">
        <v>0</v>
      </c>
    </row>
    <row r="167" spans="1:41" s="40" customFormat="1" ht="12.75" hidden="1">
      <c r="A167" s="20" t="s">
        <v>15</v>
      </c>
      <c r="B167" s="54" t="s">
        <v>15</v>
      </c>
      <c r="C167" s="55" t="s">
        <v>7</v>
      </c>
      <c r="D167" s="56">
        <v>1</v>
      </c>
      <c r="E167" s="56">
        <v>11</v>
      </c>
      <c r="F167" s="56">
        <v>1</v>
      </c>
      <c r="G167" s="56">
        <v>902</v>
      </c>
      <c r="H167" s="56">
        <v>12500</v>
      </c>
      <c r="I167" s="56">
        <v>81740</v>
      </c>
      <c r="J167" s="57">
        <v>800</v>
      </c>
      <c r="K167" s="47">
        <f>K168</f>
        <v>100000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>
        <f>AG168</f>
        <v>0</v>
      </c>
      <c r="AH167" s="47"/>
      <c r="AI167" s="47"/>
      <c r="AJ167" s="47"/>
      <c r="AK167" s="47"/>
      <c r="AL167" s="47">
        <f>AL168</f>
        <v>0</v>
      </c>
      <c r="AM167" s="47"/>
      <c r="AN167" s="47"/>
      <c r="AO167" s="47">
        <f>AO168</f>
        <v>0</v>
      </c>
    </row>
    <row r="168" spans="1:41" s="40" customFormat="1" ht="12.75" hidden="1">
      <c r="A168" s="20" t="s">
        <v>200</v>
      </c>
      <c r="B168" s="54" t="s">
        <v>200</v>
      </c>
      <c r="C168" s="55" t="s">
        <v>7</v>
      </c>
      <c r="D168" s="56">
        <v>1</v>
      </c>
      <c r="E168" s="56">
        <v>11</v>
      </c>
      <c r="F168" s="56">
        <v>1</v>
      </c>
      <c r="G168" s="56">
        <v>902</v>
      </c>
      <c r="H168" s="56">
        <v>12500</v>
      </c>
      <c r="I168" s="56">
        <v>81740</v>
      </c>
      <c r="J168" s="57">
        <v>830</v>
      </c>
      <c r="K168" s="47">
        <f>K169</f>
        <v>100000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>
        <f>AG169</f>
        <v>0</v>
      </c>
      <c r="AH168" s="47"/>
      <c r="AI168" s="47"/>
      <c r="AJ168" s="47"/>
      <c r="AK168" s="47"/>
      <c r="AL168" s="47">
        <f>AL169</f>
        <v>0</v>
      </c>
      <c r="AM168" s="47"/>
      <c r="AN168" s="47"/>
      <c r="AO168" s="47">
        <f>AO169</f>
        <v>0</v>
      </c>
    </row>
    <row r="169" spans="1:41" s="40" customFormat="1" ht="127.5" hidden="1">
      <c r="A169" s="20" t="s">
        <v>201</v>
      </c>
      <c r="B169" s="54" t="s">
        <v>201</v>
      </c>
      <c r="C169" s="55" t="s">
        <v>7</v>
      </c>
      <c r="D169" s="56">
        <v>1</v>
      </c>
      <c r="E169" s="56">
        <v>11</v>
      </c>
      <c r="F169" s="56">
        <v>1</v>
      </c>
      <c r="G169" s="56">
        <v>902</v>
      </c>
      <c r="H169" s="56">
        <v>12500</v>
      </c>
      <c r="I169" s="56">
        <v>81740</v>
      </c>
      <c r="J169" s="57">
        <v>831</v>
      </c>
      <c r="K169" s="47">
        <v>100000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>
        <v>0</v>
      </c>
      <c r="AH169" s="47"/>
      <c r="AI169" s="47"/>
      <c r="AJ169" s="47"/>
      <c r="AK169" s="47"/>
      <c r="AL169" s="47">
        <v>0</v>
      </c>
      <c r="AM169" s="47"/>
      <c r="AN169" s="47"/>
      <c r="AO169" s="47">
        <v>0</v>
      </c>
    </row>
    <row r="170" spans="1:41" s="49" customFormat="1" ht="165" customHeight="1">
      <c r="A170" s="29" t="s">
        <v>85</v>
      </c>
      <c r="B170" s="115" t="s">
        <v>85</v>
      </c>
      <c r="C170" s="116" t="s">
        <v>7</v>
      </c>
      <c r="D170" s="117">
        <v>1</v>
      </c>
      <c r="E170" s="117">
        <v>11</v>
      </c>
      <c r="F170" s="117">
        <v>1</v>
      </c>
      <c r="G170" s="117">
        <v>902</v>
      </c>
      <c r="H170" s="117">
        <v>12510</v>
      </c>
      <c r="I170" s="117">
        <v>12510</v>
      </c>
      <c r="J170" s="118"/>
      <c r="K170" s="119">
        <f>K171</f>
        <v>75279.3</v>
      </c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>
        <f>AG171</f>
        <v>75279.3</v>
      </c>
      <c r="AH170" s="119"/>
      <c r="AI170" s="119"/>
      <c r="AJ170" s="119"/>
      <c r="AK170" s="119"/>
      <c r="AL170" s="119">
        <f aca="true" t="shared" si="8" ref="AL170:AO172">AL171</f>
        <v>75279.3</v>
      </c>
      <c r="AM170" s="119"/>
      <c r="AN170" s="119"/>
      <c r="AO170" s="119">
        <f t="shared" si="8"/>
        <v>75279.3</v>
      </c>
    </row>
    <row r="171" spans="1:41" s="52" customFormat="1" ht="46.5" customHeight="1">
      <c r="A171" s="51" t="s">
        <v>133</v>
      </c>
      <c r="B171" s="120" t="s">
        <v>133</v>
      </c>
      <c r="C171" s="121" t="s">
        <v>7</v>
      </c>
      <c r="D171" s="122">
        <v>1</v>
      </c>
      <c r="E171" s="122">
        <v>11</v>
      </c>
      <c r="F171" s="122">
        <v>1</v>
      </c>
      <c r="G171" s="122">
        <v>902</v>
      </c>
      <c r="H171" s="122">
        <v>12510</v>
      </c>
      <c r="I171" s="122">
        <v>12510</v>
      </c>
      <c r="J171" s="123">
        <v>200</v>
      </c>
      <c r="K171" s="124">
        <f>K172</f>
        <v>75279.3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>
        <f>AG172</f>
        <v>75279.3</v>
      </c>
      <c r="AH171" s="124"/>
      <c r="AI171" s="124"/>
      <c r="AJ171" s="124"/>
      <c r="AK171" s="124"/>
      <c r="AL171" s="124">
        <f t="shared" si="8"/>
        <v>75279.3</v>
      </c>
      <c r="AM171" s="124"/>
      <c r="AN171" s="124"/>
      <c r="AO171" s="124">
        <f t="shared" si="8"/>
        <v>75279.3</v>
      </c>
    </row>
    <row r="172" spans="1:41" s="52" customFormat="1" ht="42.75" customHeight="1">
      <c r="A172" s="51" t="s">
        <v>13</v>
      </c>
      <c r="B172" s="120" t="s">
        <v>13</v>
      </c>
      <c r="C172" s="121" t="s">
        <v>7</v>
      </c>
      <c r="D172" s="122">
        <v>1</v>
      </c>
      <c r="E172" s="122">
        <v>11</v>
      </c>
      <c r="F172" s="122">
        <v>1</v>
      </c>
      <c r="G172" s="122">
        <v>902</v>
      </c>
      <c r="H172" s="122">
        <v>12510</v>
      </c>
      <c r="I172" s="122">
        <v>12510</v>
      </c>
      <c r="J172" s="123">
        <v>240</v>
      </c>
      <c r="K172" s="124">
        <f>K173</f>
        <v>75279.3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>
        <f>AG173</f>
        <v>75279.3</v>
      </c>
      <c r="AH172" s="124"/>
      <c r="AI172" s="124"/>
      <c r="AJ172" s="124"/>
      <c r="AK172" s="124"/>
      <c r="AL172" s="124">
        <f t="shared" si="8"/>
        <v>75279.3</v>
      </c>
      <c r="AM172" s="124"/>
      <c r="AN172" s="124"/>
      <c r="AO172" s="124">
        <f t="shared" si="8"/>
        <v>75279.3</v>
      </c>
    </row>
    <row r="173" spans="1:41" s="52" customFormat="1" ht="41.25" customHeight="1">
      <c r="A173" s="50" t="s">
        <v>134</v>
      </c>
      <c r="B173" s="120" t="s">
        <v>134</v>
      </c>
      <c r="C173" s="121" t="s">
        <v>7</v>
      </c>
      <c r="D173" s="122">
        <v>1</v>
      </c>
      <c r="E173" s="122">
        <v>11</v>
      </c>
      <c r="F173" s="122">
        <v>1</v>
      </c>
      <c r="G173" s="122">
        <v>902</v>
      </c>
      <c r="H173" s="122">
        <v>12510</v>
      </c>
      <c r="I173" s="122">
        <v>12510</v>
      </c>
      <c r="J173" s="123">
        <v>244</v>
      </c>
      <c r="K173" s="124">
        <v>75279.3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>
        <v>75279.3</v>
      </c>
      <c r="AH173" s="124"/>
      <c r="AI173" s="124"/>
      <c r="AJ173" s="124"/>
      <c r="AK173" s="124"/>
      <c r="AL173" s="124">
        <f>AG173</f>
        <v>75279.3</v>
      </c>
      <c r="AM173" s="124"/>
      <c r="AN173" s="124"/>
      <c r="AO173" s="124">
        <f>AL173</f>
        <v>75279.3</v>
      </c>
    </row>
    <row r="174" spans="1:41" s="3" customFormat="1" ht="27.75" customHeight="1">
      <c r="A174" s="6" t="s">
        <v>45</v>
      </c>
      <c r="B174" s="95" t="s">
        <v>289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12610</v>
      </c>
      <c r="I174" s="88">
        <v>81690</v>
      </c>
      <c r="J174" s="89"/>
      <c r="K174" s="37">
        <f>K175</f>
        <v>13201848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>
        <f>AG175</f>
        <v>13850190.24</v>
      </c>
      <c r="AH174" s="37"/>
      <c r="AI174" s="37"/>
      <c r="AJ174" s="37"/>
      <c r="AK174" s="37"/>
      <c r="AL174" s="37">
        <f aca="true" t="shared" si="9" ref="AL174:AO176">AL175</f>
        <v>14750696</v>
      </c>
      <c r="AM174" s="37"/>
      <c r="AN174" s="37"/>
      <c r="AO174" s="37">
        <f t="shared" si="9"/>
        <v>15360775</v>
      </c>
    </row>
    <row r="175" spans="1:41" ht="42.7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12610</v>
      </c>
      <c r="I175" s="85">
        <v>81690</v>
      </c>
      <c r="J175" s="100">
        <v>200</v>
      </c>
      <c r="K175" s="34">
        <f>K176</f>
        <v>13201848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>
        <f>AG176</f>
        <v>13850190.24</v>
      </c>
      <c r="AH175" s="34"/>
      <c r="AI175" s="34"/>
      <c r="AJ175" s="34"/>
      <c r="AK175" s="34"/>
      <c r="AL175" s="34">
        <f t="shared" si="9"/>
        <v>14750696</v>
      </c>
      <c r="AM175" s="34"/>
      <c r="AN175" s="34"/>
      <c r="AO175" s="34">
        <f t="shared" si="9"/>
        <v>15360775</v>
      </c>
    </row>
    <row r="176" spans="1:41" ht="40.5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12610</v>
      </c>
      <c r="I176" s="85">
        <v>81690</v>
      </c>
      <c r="J176" s="100">
        <v>240</v>
      </c>
      <c r="K176" s="34">
        <f>K177</f>
        <v>13201848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>
        <f>AG177</f>
        <v>13850190.24</v>
      </c>
      <c r="AH176" s="34"/>
      <c r="AI176" s="34"/>
      <c r="AJ176" s="34"/>
      <c r="AK176" s="34"/>
      <c r="AL176" s="34">
        <f t="shared" si="9"/>
        <v>14750696</v>
      </c>
      <c r="AM176" s="34"/>
      <c r="AN176" s="34"/>
      <c r="AO176" s="34">
        <f t="shared" si="9"/>
        <v>15360775</v>
      </c>
    </row>
    <row r="177" spans="1:41" ht="41.2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12610</v>
      </c>
      <c r="I177" s="85">
        <v>81690</v>
      </c>
      <c r="J177" s="100">
        <v>244</v>
      </c>
      <c r="K177" s="34">
        <v>13201848</v>
      </c>
      <c r="L177" s="34"/>
      <c r="M177" s="34"/>
      <c r="N177" s="34"/>
      <c r="O177" s="34">
        <v>84982</v>
      </c>
      <c r="P177" s="34"/>
      <c r="Q177" s="34"/>
      <c r="R177" s="34"/>
      <c r="S177" s="34"/>
      <c r="T177" s="34">
        <v>318621</v>
      </c>
      <c r="U177" s="34"/>
      <c r="V177" s="34">
        <v>94500</v>
      </c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>
        <v>13850190.24</v>
      </c>
      <c r="AH177" s="34"/>
      <c r="AI177" s="34"/>
      <c r="AJ177" s="34"/>
      <c r="AK177" s="34"/>
      <c r="AL177" s="34">
        <v>14750696</v>
      </c>
      <c r="AM177" s="34"/>
      <c r="AN177" s="34"/>
      <c r="AO177" s="34">
        <v>15360775</v>
      </c>
    </row>
    <row r="178" spans="1:41" s="3" customFormat="1" ht="15" customHeight="1">
      <c r="A178" s="6" t="s">
        <v>46</v>
      </c>
      <c r="B178" s="95" t="s">
        <v>290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12620</v>
      </c>
      <c r="I178" s="88">
        <v>81700</v>
      </c>
      <c r="J178" s="89"/>
      <c r="K178" s="37">
        <f>K179</f>
        <v>2500000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>
        <f>AG179</f>
        <v>4486678.050000001</v>
      </c>
      <c r="AH178" s="37"/>
      <c r="AI178" s="37"/>
      <c r="AJ178" s="37"/>
      <c r="AK178" s="37"/>
      <c r="AL178" s="37">
        <f aca="true" t="shared" si="10" ref="AL178:AO180">AL179</f>
        <v>2500000</v>
      </c>
      <c r="AM178" s="37"/>
      <c r="AN178" s="37"/>
      <c r="AO178" s="37">
        <f t="shared" si="10"/>
        <v>2500000</v>
      </c>
    </row>
    <row r="179" spans="1:41" ht="53.2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12620</v>
      </c>
      <c r="I179" s="85">
        <v>81700</v>
      </c>
      <c r="J179" s="100">
        <v>200</v>
      </c>
      <c r="K179" s="34">
        <f>K180</f>
        <v>2500000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>
        <f>AG180</f>
        <v>4486678.050000001</v>
      </c>
      <c r="AH179" s="34"/>
      <c r="AI179" s="34"/>
      <c r="AJ179" s="34"/>
      <c r="AK179" s="34"/>
      <c r="AL179" s="34">
        <f t="shared" si="10"/>
        <v>2500000</v>
      </c>
      <c r="AM179" s="34"/>
      <c r="AN179" s="34"/>
      <c r="AO179" s="34">
        <f t="shared" si="10"/>
        <v>2500000</v>
      </c>
    </row>
    <row r="180" spans="1:41" ht="48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12620</v>
      </c>
      <c r="I180" s="85">
        <v>81700</v>
      </c>
      <c r="J180" s="100">
        <v>240</v>
      </c>
      <c r="K180" s="34">
        <f>K181</f>
        <v>2500000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>
        <f>AG181</f>
        <v>4486678.050000001</v>
      </c>
      <c r="AH180" s="34"/>
      <c r="AI180" s="34"/>
      <c r="AJ180" s="34"/>
      <c r="AK180" s="34"/>
      <c r="AL180" s="34">
        <f t="shared" si="10"/>
        <v>2500000</v>
      </c>
      <c r="AM180" s="34"/>
      <c r="AN180" s="34"/>
      <c r="AO180" s="34">
        <f t="shared" si="10"/>
        <v>2500000</v>
      </c>
    </row>
    <row r="181" spans="1:41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12620</v>
      </c>
      <c r="I181" s="85">
        <v>81700</v>
      </c>
      <c r="J181" s="100">
        <v>244</v>
      </c>
      <c r="K181" s="34">
        <v>2500000</v>
      </c>
      <c r="L181" s="34">
        <v>1000000</v>
      </c>
      <c r="M181" s="34"/>
      <c r="N181" s="34"/>
      <c r="O181" s="34"/>
      <c r="P181" s="34">
        <v>-423948.14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>
        <v>500000</v>
      </c>
      <c r="AB181" s="34"/>
      <c r="AC181" s="34"/>
      <c r="AD181" s="34">
        <v>1391979.81</v>
      </c>
      <c r="AE181" s="34">
        <v>94698.24</v>
      </c>
      <c r="AF181" s="34"/>
      <c r="AG181" s="34">
        <f>2500000+AA181+AD181+AE181</f>
        <v>4486678.050000001</v>
      </c>
      <c r="AH181" s="34"/>
      <c r="AI181" s="34"/>
      <c r="AJ181" s="34"/>
      <c r="AK181" s="34"/>
      <c r="AL181" s="34">
        <v>2500000</v>
      </c>
      <c r="AM181" s="34"/>
      <c r="AN181" s="34"/>
      <c r="AO181" s="34">
        <v>2500000</v>
      </c>
    </row>
    <row r="182" spans="1:41" s="3" customFormat="1" ht="33" customHeight="1">
      <c r="A182" s="6" t="s">
        <v>47</v>
      </c>
      <c r="B182" s="95" t="s">
        <v>291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81710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>
        <f>AG183</f>
        <v>0</v>
      </c>
      <c r="AH182" s="37"/>
      <c r="AI182" s="37"/>
      <c r="AJ182" s="37"/>
      <c r="AK182" s="37"/>
      <c r="AL182" s="37">
        <f>AL183</f>
        <v>1095887</v>
      </c>
      <c r="AM182" s="37"/>
      <c r="AN182" s="37"/>
      <c r="AO182" s="37">
        <f>AO183</f>
        <v>1095887</v>
      </c>
    </row>
    <row r="183" spans="1:41" ht="52.5" customHeight="1">
      <c r="A183" s="5" t="s">
        <v>133</v>
      </c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81710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>
        <f>AG184</f>
        <v>0</v>
      </c>
      <c r="AH183" s="34"/>
      <c r="AI183" s="34"/>
      <c r="AJ183" s="34"/>
      <c r="AK183" s="34"/>
      <c r="AL183" s="34">
        <f>AL184</f>
        <v>1095887</v>
      </c>
      <c r="AM183" s="34"/>
      <c r="AN183" s="34"/>
      <c r="AO183" s="34">
        <f>AO184</f>
        <v>1095887</v>
      </c>
    </row>
    <row r="184" spans="1:41" ht="51.75" customHeight="1">
      <c r="A184" s="5" t="s">
        <v>13</v>
      </c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81710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>
        <f>AG185</f>
        <v>0</v>
      </c>
      <c r="AH184" s="34"/>
      <c r="AI184" s="34"/>
      <c r="AJ184" s="34"/>
      <c r="AK184" s="34"/>
      <c r="AL184" s="34">
        <f>AL185</f>
        <v>1095887</v>
      </c>
      <c r="AM184" s="34"/>
      <c r="AN184" s="34"/>
      <c r="AO184" s="34">
        <f>AO185</f>
        <v>1095887</v>
      </c>
    </row>
    <row r="185" spans="1:41" ht="46.5" customHeight="1">
      <c r="A185" s="9" t="s">
        <v>134</v>
      </c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81710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-1040390.91</v>
      </c>
      <c r="AE185" s="34">
        <v>-5063.71</v>
      </c>
      <c r="AF185" s="34">
        <v>-50432.38</v>
      </c>
      <c r="AG185" s="34">
        <f>1095887+AD185+AE185+AF185</f>
        <v>0</v>
      </c>
      <c r="AH185" s="34"/>
      <c r="AI185" s="34"/>
      <c r="AJ185" s="34"/>
      <c r="AK185" s="34"/>
      <c r="AL185" s="34">
        <v>1095887</v>
      </c>
      <c r="AM185" s="34"/>
      <c r="AN185" s="34"/>
      <c r="AO185" s="34">
        <v>1095887</v>
      </c>
    </row>
    <row r="186" spans="1:41" ht="47.25" customHeight="1">
      <c r="A186" s="9"/>
      <c r="B186" s="95" t="s">
        <v>292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12630</v>
      </c>
      <c r="I186" s="88">
        <v>81720</v>
      </c>
      <c r="J186" s="89"/>
      <c r="K186" s="37">
        <f>K187</f>
        <v>1300000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>
        <f>AG187</f>
        <v>940390.91</v>
      </c>
      <c r="AH186" s="37"/>
      <c r="AI186" s="37"/>
      <c r="AJ186" s="37"/>
      <c r="AK186" s="37"/>
      <c r="AL186" s="37">
        <f>AL187</f>
        <v>1000000</v>
      </c>
      <c r="AM186" s="37"/>
      <c r="AN186" s="37"/>
      <c r="AO186" s="37">
        <f>AO187</f>
        <v>1000000</v>
      </c>
    </row>
    <row r="187" spans="1:41" ht="46.5" customHeight="1">
      <c r="A187" s="9"/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12630</v>
      </c>
      <c r="I187" s="85">
        <v>81720</v>
      </c>
      <c r="J187" s="100">
        <v>200</v>
      </c>
      <c r="K187" s="34">
        <f>K188</f>
        <v>1300000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>
        <f>AG188</f>
        <v>940390.91</v>
      </c>
      <c r="AH187" s="34"/>
      <c r="AI187" s="34"/>
      <c r="AJ187" s="34"/>
      <c r="AK187" s="34"/>
      <c r="AL187" s="34">
        <f>AL188</f>
        <v>1000000</v>
      </c>
      <c r="AM187" s="34"/>
      <c r="AN187" s="34"/>
      <c r="AO187" s="34">
        <f>AO188</f>
        <v>1000000</v>
      </c>
    </row>
    <row r="188" spans="1:41" ht="48" customHeight="1">
      <c r="A188" s="9"/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12630</v>
      </c>
      <c r="I188" s="85">
        <v>81720</v>
      </c>
      <c r="J188" s="100">
        <v>240</v>
      </c>
      <c r="K188" s="34">
        <f>K189</f>
        <v>1300000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>
        <f>AG189</f>
        <v>940390.91</v>
      </c>
      <c r="AH188" s="34"/>
      <c r="AI188" s="34"/>
      <c r="AJ188" s="34"/>
      <c r="AK188" s="34"/>
      <c r="AL188" s="34">
        <f>AL189</f>
        <v>1000000</v>
      </c>
      <c r="AM188" s="34"/>
      <c r="AN188" s="34"/>
      <c r="AO188" s="34">
        <f>AO189</f>
        <v>1000000</v>
      </c>
    </row>
    <row r="189" spans="1:41" ht="44.25" customHeight="1">
      <c r="A189" s="9"/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12630</v>
      </c>
      <c r="I189" s="85">
        <v>81720</v>
      </c>
      <c r="J189" s="100">
        <v>244</v>
      </c>
      <c r="K189" s="34">
        <v>1300000</v>
      </c>
      <c r="L189" s="34"/>
      <c r="M189" s="34">
        <v>2000000</v>
      </c>
      <c r="N189" s="34"/>
      <c r="O189" s="34">
        <v>446524</v>
      </c>
      <c r="P189" s="34"/>
      <c r="Q189" s="34"/>
      <c r="R189" s="34">
        <v>-554541.6</v>
      </c>
      <c r="S189" s="34">
        <v>-245458.4</v>
      </c>
      <c r="T189" s="34">
        <v>239719.31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>
        <v>-59609.09</v>
      </c>
      <c r="AE189" s="34"/>
      <c r="AF189" s="34"/>
      <c r="AG189" s="34">
        <f>1000000+AD189</f>
        <v>940390.91</v>
      </c>
      <c r="AH189" s="34"/>
      <c r="AI189" s="34"/>
      <c r="AJ189" s="34"/>
      <c r="AK189" s="34"/>
      <c r="AL189" s="34">
        <v>1000000</v>
      </c>
      <c r="AM189" s="34"/>
      <c r="AN189" s="34"/>
      <c r="AO189" s="34">
        <v>1000000</v>
      </c>
    </row>
    <row r="190" spans="1:41" s="3" customFormat="1" ht="29.25" customHeight="1">
      <c r="A190" s="6" t="s">
        <v>48</v>
      </c>
      <c r="B190" s="95" t="s">
        <v>293</v>
      </c>
      <c r="C190" s="96" t="s">
        <v>7</v>
      </c>
      <c r="D190" s="88">
        <v>1</v>
      </c>
      <c r="E190" s="88">
        <v>11</v>
      </c>
      <c r="F190" s="88">
        <v>1</v>
      </c>
      <c r="G190" s="88">
        <v>902</v>
      </c>
      <c r="H190" s="88">
        <v>12640</v>
      </c>
      <c r="I190" s="88">
        <v>81730</v>
      </c>
      <c r="J190" s="89"/>
      <c r="K190" s="37">
        <f>K191+K194</f>
        <v>2500673.65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>
        <v>0</v>
      </c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7">
        <f>AG191+AG194+V190</f>
        <v>2949639.48</v>
      </c>
      <c r="AH190" s="37"/>
      <c r="AI190" s="37"/>
      <c r="AJ190" s="37"/>
      <c r="AK190" s="37"/>
      <c r="AL190" s="37">
        <f>AL191+AL194</f>
        <v>2443133</v>
      </c>
      <c r="AM190" s="37"/>
      <c r="AN190" s="37"/>
      <c r="AO190" s="37">
        <f>AO191+AO194</f>
        <v>2443133</v>
      </c>
    </row>
    <row r="191" spans="1:41" ht="52.5" customHeight="1">
      <c r="A191" s="5" t="s">
        <v>133</v>
      </c>
      <c r="B191" s="99" t="s">
        <v>133</v>
      </c>
      <c r="C191" s="84" t="s">
        <v>7</v>
      </c>
      <c r="D191" s="85">
        <v>1</v>
      </c>
      <c r="E191" s="85">
        <v>11</v>
      </c>
      <c r="F191" s="85">
        <v>1</v>
      </c>
      <c r="G191" s="85">
        <v>902</v>
      </c>
      <c r="H191" s="85">
        <v>12640</v>
      </c>
      <c r="I191" s="85">
        <v>81730</v>
      </c>
      <c r="J191" s="100">
        <v>200</v>
      </c>
      <c r="K191" s="34">
        <f>K192</f>
        <v>2500673.65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>
        <f>AG192</f>
        <v>2949639.48</v>
      </c>
      <c r="AH191" s="34"/>
      <c r="AI191" s="34"/>
      <c r="AJ191" s="34"/>
      <c r="AK191" s="34"/>
      <c r="AL191" s="34">
        <f>AL192</f>
        <v>2443133</v>
      </c>
      <c r="AM191" s="34"/>
      <c r="AN191" s="34"/>
      <c r="AO191" s="34">
        <f>AO192</f>
        <v>2443133</v>
      </c>
    </row>
    <row r="192" spans="1:41" ht="48.75" customHeight="1">
      <c r="A192" s="5" t="s">
        <v>13</v>
      </c>
      <c r="B192" s="99" t="s">
        <v>13</v>
      </c>
      <c r="C192" s="84" t="s">
        <v>7</v>
      </c>
      <c r="D192" s="85">
        <v>1</v>
      </c>
      <c r="E192" s="85">
        <v>11</v>
      </c>
      <c r="F192" s="85">
        <v>1</v>
      </c>
      <c r="G192" s="85">
        <v>902</v>
      </c>
      <c r="H192" s="85">
        <v>12640</v>
      </c>
      <c r="I192" s="85">
        <v>81730</v>
      </c>
      <c r="J192" s="100">
        <v>240</v>
      </c>
      <c r="K192" s="34">
        <f>K193</f>
        <v>2500673.65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>
        <f>AG193</f>
        <v>2949639.48</v>
      </c>
      <c r="AH192" s="34"/>
      <c r="AI192" s="34"/>
      <c r="AJ192" s="34"/>
      <c r="AK192" s="34"/>
      <c r="AL192" s="34">
        <f>AL193</f>
        <v>2443133</v>
      </c>
      <c r="AM192" s="34"/>
      <c r="AN192" s="34"/>
      <c r="AO192" s="34">
        <f>AO193</f>
        <v>2443133</v>
      </c>
    </row>
    <row r="193" spans="1:41" ht="50.25" customHeight="1">
      <c r="A193" s="9" t="s">
        <v>134</v>
      </c>
      <c r="B193" s="99" t="s">
        <v>134</v>
      </c>
      <c r="C193" s="84" t="s">
        <v>7</v>
      </c>
      <c r="D193" s="85">
        <v>1</v>
      </c>
      <c r="E193" s="85">
        <v>11</v>
      </c>
      <c r="F193" s="85">
        <v>1</v>
      </c>
      <c r="G193" s="85">
        <v>902</v>
      </c>
      <c r="H193" s="85">
        <v>12640</v>
      </c>
      <c r="I193" s="85">
        <v>81730</v>
      </c>
      <c r="J193" s="100">
        <v>244</v>
      </c>
      <c r="K193" s="34">
        <v>2500673.65</v>
      </c>
      <c r="L193" s="34">
        <v>1000000</v>
      </c>
      <c r="M193" s="34"/>
      <c r="N193" s="34"/>
      <c r="O193" s="34"/>
      <c r="P193" s="34">
        <v>453747</v>
      </c>
      <c r="Q193" s="34"/>
      <c r="R193" s="34"/>
      <c r="S193" s="34">
        <v>-512450.01</v>
      </c>
      <c r="T193" s="34"/>
      <c r="U193" s="34">
        <v>7700000</v>
      </c>
      <c r="V193" s="34">
        <v>-9298619.39</v>
      </c>
      <c r="W193" s="34"/>
      <c r="X193" s="34"/>
      <c r="Y193" s="34"/>
      <c r="Z193" s="34"/>
      <c r="AA193" s="34"/>
      <c r="AB193" s="34">
        <v>321182.58</v>
      </c>
      <c r="AC193" s="34"/>
      <c r="AD193" s="34">
        <v>117446.56</v>
      </c>
      <c r="AE193" s="34">
        <v>-259781.21</v>
      </c>
      <c r="AF193" s="34">
        <v>-25281.45</v>
      </c>
      <c r="AG193" s="34">
        <f>2796073+AB193+AD193+AE193+AF193</f>
        <v>2949639.48</v>
      </c>
      <c r="AH193" s="34"/>
      <c r="AI193" s="34"/>
      <c r="AJ193" s="34"/>
      <c r="AK193" s="34"/>
      <c r="AL193" s="34">
        <v>2443133</v>
      </c>
      <c r="AM193" s="34"/>
      <c r="AN193" s="34"/>
      <c r="AO193" s="34">
        <v>2443133</v>
      </c>
    </row>
    <row r="194" spans="1:41" ht="12.75" hidden="1">
      <c r="A194" s="20" t="s">
        <v>15</v>
      </c>
      <c r="B194" s="54" t="s">
        <v>15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12640</v>
      </c>
      <c r="I194" s="56">
        <v>12640</v>
      </c>
      <c r="J194" s="57">
        <v>800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>
        <f>AG195</f>
        <v>0</v>
      </c>
      <c r="AH194" s="47"/>
      <c r="AI194" s="47"/>
      <c r="AJ194" s="47"/>
      <c r="AK194" s="47"/>
      <c r="AL194" s="47">
        <f>AL195</f>
        <v>0</v>
      </c>
      <c r="AM194" s="47"/>
      <c r="AN194" s="47"/>
      <c r="AO194" s="47">
        <f>AO195</f>
        <v>0</v>
      </c>
    </row>
    <row r="195" spans="1:41" ht="12.75" hidden="1">
      <c r="A195" s="20" t="s">
        <v>200</v>
      </c>
      <c r="B195" s="54" t="s">
        <v>200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12640</v>
      </c>
      <c r="I195" s="56">
        <v>12640</v>
      </c>
      <c r="J195" s="57">
        <v>830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>
        <f>AG196</f>
        <v>0</v>
      </c>
      <c r="AH195" s="47"/>
      <c r="AI195" s="47"/>
      <c r="AJ195" s="47"/>
      <c r="AK195" s="47"/>
      <c r="AL195" s="47">
        <f>AL196</f>
        <v>0</v>
      </c>
      <c r="AM195" s="47"/>
      <c r="AN195" s="47"/>
      <c r="AO195" s="47">
        <f>AO196</f>
        <v>0</v>
      </c>
    </row>
    <row r="196" spans="1:41" ht="127.5" hidden="1">
      <c r="A196" s="20" t="s">
        <v>201</v>
      </c>
      <c r="B196" s="54" t="s">
        <v>201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12640</v>
      </c>
      <c r="I196" s="56">
        <v>12640</v>
      </c>
      <c r="J196" s="57">
        <v>831</v>
      </c>
      <c r="K196" s="47">
        <v>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>
        <v>0</v>
      </c>
      <c r="AH196" s="47"/>
      <c r="AI196" s="47"/>
      <c r="AJ196" s="47"/>
      <c r="AK196" s="47"/>
      <c r="AL196" s="47">
        <v>0</v>
      </c>
      <c r="AM196" s="47"/>
      <c r="AN196" s="47"/>
      <c r="AO196" s="47">
        <v>0</v>
      </c>
    </row>
    <row r="197" spans="1:41" s="44" customFormat="1" ht="25.5" hidden="1">
      <c r="A197" s="19" t="s">
        <v>121</v>
      </c>
      <c r="B197" s="125" t="s">
        <v>287</v>
      </c>
      <c r="C197" s="73" t="s">
        <v>7</v>
      </c>
      <c r="D197" s="64">
        <v>1</v>
      </c>
      <c r="E197" s="64">
        <v>11</v>
      </c>
      <c r="F197" s="64">
        <v>1</v>
      </c>
      <c r="G197" s="64">
        <v>902</v>
      </c>
      <c r="H197" s="64">
        <v>12650</v>
      </c>
      <c r="I197" s="64">
        <v>81870</v>
      </c>
      <c r="J197" s="41"/>
      <c r="K197" s="42">
        <f>K198</f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>
        <f>AG198</f>
        <v>0</v>
      </c>
      <c r="AH197" s="42"/>
      <c r="AI197" s="42"/>
      <c r="AJ197" s="42"/>
      <c r="AK197" s="42"/>
      <c r="AL197" s="42">
        <f aca="true" t="shared" si="11" ref="AL197:AO199">AL198</f>
        <v>0</v>
      </c>
      <c r="AM197" s="42"/>
      <c r="AN197" s="42"/>
      <c r="AO197" s="42">
        <f t="shared" si="11"/>
        <v>0</v>
      </c>
    </row>
    <row r="198" spans="1:41" s="40" customFormat="1" ht="38.25" hidden="1">
      <c r="A198" s="20" t="s">
        <v>133</v>
      </c>
      <c r="B198" s="54" t="s">
        <v>133</v>
      </c>
      <c r="C198" s="55" t="s">
        <v>7</v>
      </c>
      <c r="D198" s="56">
        <v>1</v>
      </c>
      <c r="E198" s="56">
        <v>11</v>
      </c>
      <c r="F198" s="56">
        <v>1</v>
      </c>
      <c r="G198" s="56">
        <v>902</v>
      </c>
      <c r="H198" s="56">
        <v>12650</v>
      </c>
      <c r="I198" s="56">
        <v>81870</v>
      </c>
      <c r="J198" s="57">
        <v>200</v>
      </c>
      <c r="K198" s="47">
        <f>K199</f>
        <v>0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>
        <f>AG199</f>
        <v>0</v>
      </c>
      <c r="AH198" s="47"/>
      <c r="AI198" s="47"/>
      <c r="AJ198" s="47"/>
      <c r="AK198" s="47"/>
      <c r="AL198" s="47">
        <f t="shared" si="11"/>
        <v>0</v>
      </c>
      <c r="AM198" s="47"/>
      <c r="AN198" s="47"/>
      <c r="AO198" s="47">
        <f t="shared" si="11"/>
        <v>0</v>
      </c>
    </row>
    <row r="199" spans="1:41" s="40" customFormat="1" ht="38.25" hidden="1">
      <c r="A199" s="25" t="s">
        <v>13</v>
      </c>
      <c r="B199" s="54" t="s">
        <v>13</v>
      </c>
      <c r="C199" s="55" t="s">
        <v>7</v>
      </c>
      <c r="D199" s="56">
        <v>1</v>
      </c>
      <c r="E199" s="56">
        <v>11</v>
      </c>
      <c r="F199" s="56">
        <v>1</v>
      </c>
      <c r="G199" s="56">
        <v>902</v>
      </c>
      <c r="H199" s="56">
        <v>12650</v>
      </c>
      <c r="I199" s="56">
        <v>81870</v>
      </c>
      <c r="J199" s="57">
        <v>240</v>
      </c>
      <c r="K199" s="47">
        <f>K200</f>
        <v>0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>
        <f>AG200</f>
        <v>0</v>
      </c>
      <c r="AH199" s="47"/>
      <c r="AI199" s="47"/>
      <c r="AJ199" s="47"/>
      <c r="AK199" s="47"/>
      <c r="AL199" s="47">
        <f t="shared" si="11"/>
        <v>0</v>
      </c>
      <c r="AM199" s="47"/>
      <c r="AN199" s="47"/>
      <c r="AO199" s="47">
        <f t="shared" si="11"/>
        <v>0</v>
      </c>
    </row>
    <row r="200" spans="1:41" s="40" customFormat="1" ht="38.25" hidden="1">
      <c r="A200" s="25" t="s">
        <v>134</v>
      </c>
      <c r="B200" s="54" t="s">
        <v>134</v>
      </c>
      <c r="C200" s="55" t="s">
        <v>7</v>
      </c>
      <c r="D200" s="56">
        <v>1</v>
      </c>
      <c r="E200" s="56">
        <v>11</v>
      </c>
      <c r="F200" s="56">
        <v>1</v>
      </c>
      <c r="G200" s="56">
        <v>902</v>
      </c>
      <c r="H200" s="56">
        <v>12650</v>
      </c>
      <c r="I200" s="56">
        <v>81870</v>
      </c>
      <c r="J200" s="57">
        <v>244</v>
      </c>
      <c r="K200" s="47">
        <v>0</v>
      </c>
      <c r="L200" s="47"/>
      <c r="M200" s="47"/>
      <c r="N200" s="47"/>
      <c r="O200" s="47"/>
      <c r="P200" s="47">
        <v>428760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>
        <v>0</v>
      </c>
      <c r="AH200" s="47"/>
      <c r="AI200" s="47"/>
      <c r="AJ200" s="47"/>
      <c r="AK200" s="47"/>
      <c r="AL200" s="47">
        <v>0</v>
      </c>
      <c r="AM200" s="47"/>
      <c r="AN200" s="47"/>
      <c r="AO200" s="47">
        <v>0</v>
      </c>
    </row>
    <row r="201" spans="1:41" s="3" customFormat="1" ht="39" customHeight="1">
      <c r="A201" s="10" t="s">
        <v>192</v>
      </c>
      <c r="B201" s="95" t="s">
        <v>294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12700</v>
      </c>
      <c r="I201" s="88">
        <v>83280</v>
      </c>
      <c r="J201" s="89"/>
      <c r="K201" s="37">
        <f>K202</f>
        <v>200000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>
        <f>AG202</f>
        <v>200000</v>
      </c>
      <c r="AH201" s="37"/>
      <c r="AI201" s="37"/>
      <c r="AJ201" s="37"/>
      <c r="AK201" s="37"/>
      <c r="AL201" s="37">
        <f aca="true" t="shared" si="12" ref="AL201:AO203">AL202</f>
        <v>200000</v>
      </c>
      <c r="AM201" s="37"/>
      <c r="AN201" s="37"/>
      <c r="AO201" s="37">
        <f t="shared" si="12"/>
        <v>200000</v>
      </c>
    </row>
    <row r="202" spans="1:41" ht="38.25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12700</v>
      </c>
      <c r="I202" s="85">
        <v>83280</v>
      </c>
      <c r="J202" s="100">
        <v>200</v>
      </c>
      <c r="K202" s="34">
        <f>K203</f>
        <v>200000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>
        <f>AG203</f>
        <v>200000</v>
      </c>
      <c r="AH202" s="34"/>
      <c r="AI202" s="34"/>
      <c r="AJ202" s="34"/>
      <c r="AK202" s="34"/>
      <c r="AL202" s="34">
        <f t="shared" si="12"/>
        <v>200000</v>
      </c>
      <c r="AM202" s="34"/>
      <c r="AN202" s="34"/>
      <c r="AO202" s="34">
        <f t="shared" si="12"/>
        <v>200000</v>
      </c>
    </row>
    <row r="203" spans="1:41" ht="38.25">
      <c r="A203" s="9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12700</v>
      </c>
      <c r="I203" s="85">
        <v>83280</v>
      </c>
      <c r="J203" s="100">
        <v>240</v>
      </c>
      <c r="K203" s="34">
        <f>K204</f>
        <v>200000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>
        <f>AG204</f>
        <v>200000</v>
      </c>
      <c r="AH203" s="34"/>
      <c r="AI203" s="34"/>
      <c r="AJ203" s="34"/>
      <c r="AK203" s="34"/>
      <c r="AL203" s="34">
        <f t="shared" si="12"/>
        <v>200000</v>
      </c>
      <c r="AM203" s="34"/>
      <c r="AN203" s="34"/>
      <c r="AO203" s="34">
        <f t="shared" si="12"/>
        <v>200000</v>
      </c>
    </row>
    <row r="204" spans="1:41" ht="44.2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12700</v>
      </c>
      <c r="I204" s="85">
        <v>83280</v>
      </c>
      <c r="J204" s="100">
        <v>244</v>
      </c>
      <c r="K204" s="34">
        <v>200000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>
        <v>200000</v>
      </c>
      <c r="AH204" s="34"/>
      <c r="AI204" s="34"/>
      <c r="AJ204" s="34"/>
      <c r="AK204" s="34"/>
      <c r="AL204" s="34">
        <v>200000</v>
      </c>
      <c r="AM204" s="34"/>
      <c r="AN204" s="34"/>
      <c r="AO204" s="34">
        <v>200000</v>
      </c>
    </row>
    <row r="205" spans="1:41" s="3" customFormat="1" ht="33.75" customHeight="1">
      <c r="A205" s="12" t="s">
        <v>129</v>
      </c>
      <c r="B205" s="95" t="s">
        <v>295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>
        <v>12770</v>
      </c>
      <c r="I205" s="88">
        <v>82360</v>
      </c>
      <c r="J205" s="89"/>
      <c r="K205" s="37">
        <f>K206</f>
        <v>80000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>
        <f>AG206</f>
        <v>80000</v>
      </c>
      <c r="AH205" s="37"/>
      <c r="AI205" s="37"/>
      <c r="AJ205" s="37"/>
      <c r="AK205" s="37"/>
      <c r="AL205" s="37">
        <f aca="true" t="shared" si="13" ref="AL205:AO207">AL206</f>
        <v>80000</v>
      </c>
      <c r="AM205" s="37"/>
      <c r="AN205" s="37"/>
      <c r="AO205" s="37">
        <f t="shared" si="13"/>
        <v>80000</v>
      </c>
    </row>
    <row r="206" spans="1:41" ht="48.75" customHeight="1">
      <c r="A206" s="5" t="s">
        <v>133</v>
      </c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>
        <v>12770</v>
      </c>
      <c r="I206" s="85">
        <v>82360</v>
      </c>
      <c r="J206" s="100">
        <v>200</v>
      </c>
      <c r="K206" s="34">
        <f>K207</f>
        <v>80000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>
        <f>AG207</f>
        <v>80000</v>
      </c>
      <c r="AH206" s="34"/>
      <c r="AI206" s="34"/>
      <c r="AJ206" s="34"/>
      <c r="AK206" s="34"/>
      <c r="AL206" s="34">
        <f t="shared" si="13"/>
        <v>80000</v>
      </c>
      <c r="AM206" s="34"/>
      <c r="AN206" s="34"/>
      <c r="AO206" s="34">
        <f t="shared" si="13"/>
        <v>80000</v>
      </c>
    </row>
    <row r="207" spans="1:41" ht="48.75" customHeight="1">
      <c r="A207" s="5" t="s">
        <v>13</v>
      </c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>
        <v>12770</v>
      </c>
      <c r="I207" s="85">
        <v>82360</v>
      </c>
      <c r="J207" s="100">
        <v>240</v>
      </c>
      <c r="K207" s="34">
        <f>K208</f>
        <v>80000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>
        <f>AG208</f>
        <v>80000</v>
      </c>
      <c r="AH207" s="34"/>
      <c r="AI207" s="34"/>
      <c r="AJ207" s="34"/>
      <c r="AK207" s="34"/>
      <c r="AL207" s="34">
        <f t="shared" si="13"/>
        <v>80000</v>
      </c>
      <c r="AM207" s="34"/>
      <c r="AN207" s="34"/>
      <c r="AO207" s="34">
        <f t="shared" si="13"/>
        <v>80000</v>
      </c>
    </row>
    <row r="208" spans="1:41" ht="46.5" customHeight="1">
      <c r="A208" s="9" t="s">
        <v>134</v>
      </c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>
        <v>12770</v>
      </c>
      <c r="I208" s="85">
        <v>82360</v>
      </c>
      <c r="J208" s="100">
        <v>244</v>
      </c>
      <c r="K208" s="34">
        <v>80000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>
        <v>80000</v>
      </c>
      <c r="AH208" s="34"/>
      <c r="AI208" s="34"/>
      <c r="AJ208" s="34"/>
      <c r="AK208" s="34"/>
      <c r="AL208" s="34">
        <v>80000</v>
      </c>
      <c r="AM208" s="34"/>
      <c r="AN208" s="34"/>
      <c r="AO208" s="34">
        <v>80000</v>
      </c>
    </row>
    <row r="209" spans="1:41" s="3" customFormat="1" ht="46.5" customHeight="1">
      <c r="A209" s="10"/>
      <c r="B209" s="87" t="s">
        <v>354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/>
      <c r="I209" s="88">
        <v>83390</v>
      </c>
      <c r="J209" s="89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>
        <f>AG210</f>
        <v>1000000</v>
      </c>
      <c r="AH209" s="37"/>
      <c r="AI209" s="37"/>
      <c r="AJ209" s="37"/>
      <c r="AK209" s="37"/>
      <c r="AL209" s="37"/>
      <c r="AM209" s="37"/>
      <c r="AN209" s="37"/>
      <c r="AO209" s="37"/>
    </row>
    <row r="210" spans="1:41" ht="46.5" customHeight="1">
      <c r="A210" s="9"/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/>
      <c r="I210" s="85">
        <v>83390</v>
      </c>
      <c r="J210" s="100">
        <v>200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>
        <f>AG211</f>
        <v>1000000</v>
      </c>
      <c r="AH210" s="34"/>
      <c r="AI210" s="34"/>
      <c r="AJ210" s="34"/>
      <c r="AK210" s="34"/>
      <c r="AL210" s="34"/>
      <c r="AM210" s="34"/>
      <c r="AN210" s="34"/>
      <c r="AO210" s="34"/>
    </row>
    <row r="211" spans="1:41" ht="46.5" customHeight="1">
      <c r="A211" s="9"/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/>
      <c r="I211" s="85">
        <v>83390</v>
      </c>
      <c r="J211" s="100">
        <v>240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>
        <f>AG212</f>
        <v>1000000</v>
      </c>
      <c r="AH211" s="34"/>
      <c r="AI211" s="34"/>
      <c r="AJ211" s="34"/>
      <c r="AK211" s="34"/>
      <c r="AL211" s="34"/>
      <c r="AM211" s="34"/>
      <c r="AN211" s="34"/>
      <c r="AO211" s="34"/>
    </row>
    <row r="212" spans="1:41" ht="46.5" customHeight="1">
      <c r="A212" s="9"/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/>
      <c r="I212" s="85">
        <v>83390</v>
      </c>
      <c r="J212" s="100">
        <v>244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>
        <v>1000000</v>
      </c>
      <c r="AB212" s="34"/>
      <c r="AC212" s="34"/>
      <c r="AD212" s="34"/>
      <c r="AE212" s="34"/>
      <c r="AF212" s="34"/>
      <c r="AG212" s="34">
        <f>AA212</f>
        <v>1000000</v>
      </c>
      <c r="AH212" s="34"/>
      <c r="AI212" s="34"/>
      <c r="AJ212" s="34"/>
      <c r="AK212" s="34"/>
      <c r="AL212" s="34"/>
      <c r="AM212" s="34"/>
      <c r="AN212" s="34"/>
      <c r="AO212" s="34"/>
    </row>
    <row r="213" spans="1:41" ht="45.75" customHeight="1">
      <c r="A213" s="10" t="s">
        <v>226</v>
      </c>
      <c r="B213" s="95" t="s">
        <v>296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12790</v>
      </c>
      <c r="I213" s="88">
        <v>81150</v>
      </c>
      <c r="J213" s="89"/>
      <c r="K213" s="37">
        <f>K214</f>
        <v>10000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>
        <f>AG214</f>
        <v>50000</v>
      </c>
      <c r="AH213" s="37"/>
      <c r="AI213" s="37"/>
      <c r="AJ213" s="37"/>
      <c r="AK213" s="37"/>
      <c r="AL213" s="34">
        <f aca="true" t="shared" si="14" ref="AL213:AO215">AL214</f>
        <v>50000</v>
      </c>
      <c r="AM213" s="34"/>
      <c r="AN213" s="34"/>
      <c r="AO213" s="34">
        <f t="shared" si="14"/>
        <v>50000</v>
      </c>
    </row>
    <row r="214" spans="1:41" ht="38.25">
      <c r="A214" s="5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12790</v>
      </c>
      <c r="I214" s="85">
        <v>81150</v>
      </c>
      <c r="J214" s="100">
        <v>200</v>
      </c>
      <c r="K214" s="34">
        <f>K215</f>
        <v>10000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>
        <f>AG215</f>
        <v>50000</v>
      </c>
      <c r="AH214" s="34"/>
      <c r="AI214" s="34"/>
      <c r="AJ214" s="34"/>
      <c r="AK214" s="34"/>
      <c r="AL214" s="34">
        <f t="shared" si="14"/>
        <v>50000</v>
      </c>
      <c r="AM214" s="34"/>
      <c r="AN214" s="34"/>
      <c r="AO214" s="34">
        <f t="shared" si="14"/>
        <v>50000</v>
      </c>
    </row>
    <row r="215" spans="1:41" ht="38.25">
      <c r="A215" s="5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12790</v>
      </c>
      <c r="I215" s="85">
        <v>81150</v>
      </c>
      <c r="J215" s="100">
        <v>240</v>
      </c>
      <c r="K215" s="34">
        <f>K216</f>
        <v>10000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>
        <f>AG216</f>
        <v>50000</v>
      </c>
      <c r="AH215" s="34"/>
      <c r="AI215" s="34"/>
      <c r="AJ215" s="34"/>
      <c r="AK215" s="34"/>
      <c r="AL215" s="34">
        <f t="shared" si="14"/>
        <v>50000</v>
      </c>
      <c r="AM215" s="34"/>
      <c r="AN215" s="34"/>
      <c r="AO215" s="34">
        <f t="shared" si="14"/>
        <v>50000</v>
      </c>
    </row>
    <row r="216" spans="1:41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12790</v>
      </c>
      <c r="I216" s="85">
        <v>81150</v>
      </c>
      <c r="J216" s="100">
        <v>244</v>
      </c>
      <c r="K216" s="34">
        <v>10000</v>
      </c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>
        <v>50000</v>
      </c>
      <c r="AH216" s="34"/>
      <c r="AI216" s="34"/>
      <c r="AJ216" s="34"/>
      <c r="AK216" s="34"/>
      <c r="AL216" s="34">
        <v>50000</v>
      </c>
      <c r="AM216" s="34"/>
      <c r="AN216" s="34"/>
      <c r="AO216" s="34">
        <v>50000</v>
      </c>
    </row>
    <row r="217" spans="1:41" s="3" customFormat="1" ht="24.75" customHeight="1">
      <c r="A217" s="10" t="s">
        <v>125</v>
      </c>
      <c r="B217" s="95" t="s">
        <v>297</v>
      </c>
      <c r="C217" s="96" t="s">
        <v>7</v>
      </c>
      <c r="D217" s="88">
        <v>1</v>
      </c>
      <c r="E217" s="88">
        <v>11</v>
      </c>
      <c r="F217" s="88">
        <v>1</v>
      </c>
      <c r="G217" s="88">
        <v>902</v>
      </c>
      <c r="H217" s="88">
        <v>12800</v>
      </c>
      <c r="I217" s="88">
        <v>82400</v>
      </c>
      <c r="J217" s="89"/>
      <c r="K217" s="37">
        <f>K218+K221</f>
        <v>1000000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>
        <f>AG218+AG221</f>
        <v>3346000</v>
      </c>
      <c r="AH217" s="37"/>
      <c r="AI217" s="37"/>
      <c r="AJ217" s="37"/>
      <c r="AK217" s="37"/>
      <c r="AL217" s="37">
        <f>AL218+AL221</f>
        <v>1150000</v>
      </c>
      <c r="AM217" s="37"/>
      <c r="AN217" s="37"/>
      <c r="AO217" s="37">
        <f>AO218+AO221</f>
        <v>1150000</v>
      </c>
    </row>
    <row r="218" spans="1:41" ht="38.25">
      <c r="A218" s="9" t="s">
        <v>133</v>
      </c>
      <c r="B218" s="99" t="s">
        <v>133</v>
      </c>
      <c r="C218" s="84" t="s">
        <v>7</v>
      </c>
      <c r="D218" s="85">
        <v>1</v>
      </c>
      <c r="E218" s="85">
        <v>11</v>
      </c>
      <c r="F218" s="85">
        <v>1</v>
      </c>
      <c r="G218" s="85">
        <v>902</v>
      </c>
      <c r="H218" s="85">
        <v>12800</v>
      </c>
      <c r="I218" s="85">
        <v>82400</v>
      </c>
      <c r="J218" s="100">
        <v>200</v>
      </c>
      <c r="K218" s="34">
        <f>K219</f>
        <v>1000000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>
        <f>AG219</f>
        <v>1732000</v>
      </c>
      <c r="AH218" s="34"/>
      <c r="AI218" s="34"/>
      <c r="AJ218" s="34"/>
      <c r="AK218" s="34"/>
      <c r="AL218" s="34">
        <f>AL219</f>
        <v>1150000</v>
      </c>
      <c r="AM218" s="34"/>
      <c r="AN218" s="34"/>
      <c r="AO218" s="34">
        <f>AO219</f>
        <v>1150000</v>
      </c>
    </row>
    <row r="219" spans="1:41" ht="38.25">
      <c r="A219" s="9" t="s">
        <v>13</v>
      </c>
      <c r="B219" s="99" t="s">
        <v>13</v>
      </c>
      <c r="C219" s="84" t="s">
        <v>7</v>
      </c>
      <c r="D219" s="85">
        <v>1</v>
      </c>
      <c r="E219" s="85">
        <v>11</v>
      </c>
      <c r="F219" s="85">
        <v>1</v>
      </c>
      <c r="G219" s="85">
        <v>902</v>
      </c>
      <c r="H219" s="85">
        <v>12800</v>
      </c>
      <c r="I219" s="85">
        <v>82400</v>
      </c>
      <c r="J219" s="100">
        <v>240</v>
      </c>
      <c r="K219" s="34">
        <f>K220</f>
        <v>1000000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>
        <f>AG220</f>
        <v>1732000</v>
      </c>
      <c r="AH219" s="34"/>
      <c r="AI219" s="34"/>
      <c r="AJ219" s="34"/>
      <c r="AK219" s="34"/>
      <c r="AL219" s="34">
        <f>AL220</f>
        <v>1150000</v>
      </c>
      <c r="AM219" s="34"/>
      <c r="AN219" s="34"/>
      <c r="AO219" s="34">
        <f>AO220</f>
        <v>1150000</v>
      </c>
    </row>
    <row r="220" spans="1:41" ht="38.25">
      <c r="A220" s="9" t="s">
        <v>134</v>
      </c>
      <c r="B220" s="99" t="s">
        <v>134</v>
      </c>
      <c r="C220" s="84" t="s">
        <v>7</v>
      </c>
      <c r="D220" s="85">
        <v>1</v>
      </c>
      <c r="E220" s="85">
        <v>11</v>
      </c>
      <c r="F220" s="85">
        <v>1</v>
      </c>
      <c r="G220" s="85">
        <v>902</v>
      </c>
      <c r="H220" s="85">
        <v>12800</v>
      </c>
      <c r="I220" s="85">
        <v>82400</v>
      </c>
      <c r="J220" s="100">
        <v>244</v>
      </c>
      <c r="K220" s="34">
        <v>1000000</v>
      </c>
      <c r="L220" s="34">
        <v>700000</v>
      </c>
      <c r="M220" s="34"/>
      <c r="N220" s="34"/>
      <c r="O220" s="34">
        <v>100000</v>
      </c>
      <c r="P220" s="34">
        <v>0</v>
      </c>
      <c r="Q220" s="34">
        <v>400000</v>
      </c>
      <c r="R220" s="34"/>
      <c r="S220" s="34">
        <v>264438.8</v>
      </c>
      <c r="T220" s="34">
        <v>1220011</v>
      </c>
      <c r="U220" s="34">
        <v>-500000</v>
      </c>
      <c r="V220" s="34">
        <v>740000</v>
      </c>
      <c r="W220" s="34"/>
      <c r="X220" s="34"/>
      <c r="Y220" s="34">
        <v>-50000</v>
      </c>
      <c r="Z220" s="34"/>
      <c r="AA220" s="34">
        <v>320000</v>
      </c>
      <c r="AB220" s="34"/>
      <c r="AC220" s="34"/>
      <c r="AD220" s="34">
        <v>310000</v>
      </c>
      <c r="AE220" s="34"/>
      <c r="AF220" s="34">
        <v>2000</v>
      </c>
      <c r="AG220" s="126">
        <f>1150000+Y220+AA220+AD220+AF220</f>
        <v>1732000</v>
      </c>
      <c r="AH220" s="126"/>
      <c r="AI220" s="126"/>
      <c r="AJ220" s="126"/>
      <c r="AK220" s="126"/>
      <c r="AL220" s="34">
        <v>1150000</v>
      </c>
      <c r="AM220" s="34"/>
      <c r="AN220" s="34"/>
      <c r="AO220" s="34">
        <v>1150000</v>
      </c>
    </row>
    <row r="221" spans="1:41" s="40" customFormat="1" ht="38.25">
      <c r="A221" s="25" t="s">
        <v>66</v>
      </c>
      <c r="B221" s="54" t="s">
        <v>66</v>
      </c>
      <c r="C221" s="55" t="s">
        <v>7</v>
      </c>
      <c r="D221" s="56">
        <v>1</v>
      </c>
      <c r="E221" s="56">
        <v>11</v>
      </c>
      <c r="F221" s="56">
        <v>1</v>
      </c>
      <c r="G221" s="56">
        <v>902</v>
      </c>
      <c r="H221" s="56">
        <v>12800</v>
      </c>
      <c r="I221" s="56">
        <v>82400</v>
      </c>
      <c r="J221" s="57">
        <v>600</v>
      </c>
      <c r="K221" s="47">
        <f>K222</f>
        <v>0</v>
      </c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>
        <f>AG222</f>
        <v>1614000</v>
      </c>
      <c r="AH221" s="47"/>
      <c r="AI221" s="47"/>
      <c r="AJ221" s="47"/>
      <c r="AK221" s="47"/>
      <c r="AL221" s="176">
        <f>AL222</f>
        <v>0</v>
      </c>
      <c r="AM221" s="176"/>
      <c r="AN221" s="176"/>
      <c r="AO221" s="176">
        <f>AO222</f>
        <v>0</v>
      </c>
    </row>
    <row r="222" spans="1:41" s="40" customFormat="1" ht="12.75">
      <c r="A222" s="25" t="s">
        <v>49</v>
      </c>
      <c r="B222" s="54" t="s">
        <v>49</v>
      </c>
      <c r="C222" s="55" t="s">
        <v>7</v>
      </c>
      <c r="D222" s="56">
        <v>1</v>
      </c>
      <c r="E222" s="56">
        <v>11</v>
      </c>
      <c r="F222" s="56">
        <v>1</v>
      </c>
      <c r="G222" s="56">
        <v>902</v>
      </c>
      <c r="H222" s="56">
        <v>12800</v>
      </c>
      <c r="I222" s="56">
        <v>82400</v>
      </c>
      <c r="J222" s="57">
        <v>610</v>
      </c>
      <c r="K222" s="47">
        <f>K223</f>
        <v>0</v>
      </c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>
        <f>AG223</f>
        <v>1614000</v>
      </c>
      <c r="AH222" s="47"/>
      <c r="AI222" s="47"/>
      <c r="AJ222" s="47"/>
      <c r="AK222" s="47"/>
      <c r="AL222" s="176">
        <f>AL223</f>
        <v>0</v>
      </c>
      <c r="AM222" s="176"/>
      <c r="AN222" s="176"/>
      <c r="AO222" s="176">
        <f>AO223</f>
        <v>0</v>
      </c>
    </row>
    <row r="223" spans="1:41" s="40" customFormat="1" ht="25.5">
      <c r="A223" s="25" t="s">
        <v>81</v>
      </c>
      <c r="B223" s="54" t="s">
        <v>81</v>
      </c>
      <c r="C223" s="55" t="s">
        <v>7</v>
      </c>
      <c r="D223" s="56">
        <v>1</v>
      </c>
      <c r="E223" s="56">
        <v>11</v>
      </c>
      <c r="F223" s="56">
        <v>1</v>
      </c>
      <c r="G223" s="56">
        <v>902</v>
      </c>
      <c r="H223" s="56">
        <v>12800</v>
      </c>
      <c r="I223" s="56">
        <v>82400</v>
      </c>
      <c r="J223" s="57">
        <v>612</v>
      </c>
      <c r="K223" s="47">
        <v>0</v>
      </c>
      <c r="L223" s="47"/>
      <c r="M223" s="47"/>
      <c r="N223" s="47"/>
      <c r="O223" s="47"/>
      <c r="P223" s="47"/>
      <c r="Q223" s="47">
        <v>139700</v>
      </c>
      <c r="R223" s="47"/>
      <c r="S223" s="47"/>
      <c r="T223" s="47"/>
      <c r="U223" s="47">
        <v>500000</v>
      </c>
      <c r="V223" s="47"/>
      <c r="W223" s="47"/>
      <c r="X223" s="47"/>
      <c r="Y223" s="47">
        <v>50000</v>
      </c>
      <c r="Z223" s="47"/>
      <c r="AA223" s="47">
        <v>680000</v>
      </c>
      <c r="AB223" s="47"/>
      <c r="AC223" s="47"/>
      <c r="AD223" s="47">
        <v>540000</v>
      </c>
      <c r="AE223" s="47">
        <v>344000</v>
      </c>
      <c r="AF223" s="47"/>
      <c r="AG223" s="47">
        <f>Y223+AA223+AD223+AE223</f>
        <v>1614000</v>
      </c>
      <c r="AH223" s="47"/>
      <c r="AI223" s="47"/>
      <c r="AJ223" s="47"/>
      <c r="AK223" s="47"/>
      <c r="AL223" s="176">
        <v>0</v>
      </c>
      <c r="AM223" s="176"/>
      <c r="AN223" s="176"/>
      <c r="AO223" s="176">
        <v>0</v>
      </c>
    </row>
    <row r="224" spans="1:41" s="3" customFormat="1" ht="31.5" customHeight="1">
      <c r="A224" s="14" t="s">
        <v>112</v>
      </c>
      <c r="B224" s="95" t="s">
        <v>298</v>
      </c>
      <c r="C224" s="96" t="s">
        <v>7</v>
      </c>
      <c r="D224" s="88">
        <v>1</v>
      </c>
      <c r="E224" s="88">
        <v>11</v>
      </c>
      <c r="F224" s="88">
        <v>1</v>
      </c>
      <c r="G224" s="88">
        <v>902</v>
      </c>
      <c r="H224" s="88">
        <v>12850</v>
      </c>
      <c r="I224" s="88">
        <v>82450</v>
      </c>
      <c r="J224" s="93" t="s">
        <v>0</v>
      </c>
      <c r="K224" s="37">
        <f>K225</f>
        <v>3667818</v>
      </c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37">
        <f>AG225</f>
        <v>4482517.7299999995</v>
      </c>
      <c r="AH224" s="37"/>
      <c r="AI224" s="37"/>
      <c r="AJ224" s="37"/>
      <c r="AK224" s="37"/>
      <c r="AL224" s="37">
        <f aca="true" t="shared" si="15" ref="AL224:AO226">AL225</f>
        <v>4434499.29</v>
      </c>
      <c r="AM224" s="37"/>
      <c r="AN224" s="37"/>
      <c r="AO224" s="37">
        <f t="shared" si="15"/>
        <v>4611879.24</v>
      </c>
    </row>
    <row r="225" spans="1:41" ht="25.5">
      <c r="A225" s="5" t="s">
        <v>28</v>
      </c>
      <c r="B225" s="99" t="s">
        <v>28</v>
      </c>
      <c r="C225" s="84" t="s">
        <v>7</v>
      </c>
      <c r="D225" s="85">
        <v>1</v>
      </c>
      <c r="E225" s="85">
        <v>11</v>
      </c>
      <c r="F225" s="85">
        <v>1</v>
      </c>
      <c r="G225" s="85">
        <v>902</v>
      </c>
      <c r="H225" s="85">
        <v>12850</v>
      </c>
      <c r="I225" s="85">
        <v>82450</v>
      </c>
      <c r="J225" s="100" t="s">
        <v>29</v>
      </c>
      <c r="K225" s="34">
        <f>K226</f>
        <v>3667818</v>
      </c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>
        <f>AG226</f>
        <v>4482517.7299999995</v>
      </c>
      <c r="AH225" s="34"/>
      <c r="AI225" s="34"/>
      <c r="AJ225" s="34"/>
      <c r="AK225" s="34"/>
      <c r="AL225" s="34">
        <f t="shared" si="15"/>
        <v>4434499.29</v>
      </c>
      <c r="AM225" s="34"/>
      <c r="AN225" s="34"/>
      <c r="AO225" s="34">
        <f t="shared" si="15"/>
        <v>4611879.24</v>
      </c>
    </row>
    <row r="226" spans="1:41" ht="38.25">
      <c r="A226" s="5" t="s">
        <v>78</v>
      </c>
      <c r="B226" s="99" t="s">
        <v>78</v>
      </c>
      <c r="C226" s="84" t="s">
        <v>7</v>
      </c>
      <c r="D226" s="85">
        <v>1</v>
      </c>
      <c r="E226" s="85">
        <v>11</v>
      </c>
      <c r="F226" s="85">
        <v>1</v>
      </c>
      <c r="G226" s="85">
        <v>902</v>
      </c>
      <c r="H226" s="85">
        <v>12850</v>
      </c>
      <c r="I226" s="85">
        <v>82450</v>
      </c>
      <c r="J226" s="100">
        <v>320</v>
      </c>
      <c r="K226" s="34">
        <f>K227</f>
        <v>3667818</v>
      </c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>
        <f>AG227</f>
        <v>4482517.7299999995</v>
      </c>
      <c r="AH226" s="34"/>
      <c r="AI226" s="34"/>
      <c r="AJ226" s="34"/>
      <c r="AK226" s="34"/>
      <c r="AL226" s="34">
        <f t="shared" si="15"/>
        <v>4434499.29</v>
      </c>
      <c r="AM226" s="34"/>
      <c r="AN226" s="34"/>
      <c r="AO226" s="34">
        <f t="shared" si="15"/>
        <v>4611879.24</v>
      </c>
    </row>
    <row r="227" spans="1:41" ht="38.25">
      <c r="A227" s="5" t="s">
        <v>31</v>
      </c>
      <c r="B227" s="99" t="s">
        <v>31</v>
      </c>
      <c r="C227" s="84" t="s">
        <v>7</v>
      </c>
      <c r="D227" s="85">
        <v>1</v>
      </c>
      <c r="E227" s="85">
        <v>11</v>
      </c>
      <c r="F227" s="85">
        <v>1</v>
      </c>
      <c r="G227" s="85">
        <v>902</v>
      </c>
      <c r="H227" s="85">
        <v>12850</v>
      </c>
      <c r="I227" s="85">
        <v>82450</v>
      </c>
      <c r="J227" s="100" t="s">
        <v>32</v>
      </c>
      <c r="K227" s="34">
        <v>3667818</v>
      </c>
      <c r="L227" s="34"/>
      <c r="M227" s="34"/>
      <c r="N227" s="34"/>
      <c r="O227" s="34"/>
      <c r="P227" s="34"/>
      <c r="Q227" s="34"/>
      <c r="R227" s="34"/>
      <c r="S227" s="34"/>
      <c r="T227" s="34">
        <v>703811.5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>
        <v>218576.06</v>
      </c>
      <c r="AG227" s="34">
        <f>4263941.67+AF227</f>
        <v>4482517.7299999995</v>
      </c>
      <c r="AH227" s="34"/>
      <c r="AI227" s="34"/>
      <c r="AJ227" s="34"/>
      <c r="AK227" s="34"/>
      <c r="AL227" s="34">
        <v>4434499.29</v>
      </c>
      <c r="AM227" s="34"/>
      <c r="AN227" s="34"/>
      <c r="AO227" s="34">
        <v>4611879.24</v>
      </c>
    </row>
    <row r="228" spans="1:41" s="3" customFormat="1" ht="63.75" hidden="1">
      <c r="A228" s="23" t="s">
        <v>143</v>
      </c>
      <c r="B228" s="63" t="s">
        <v>143</v>
      </c>
      <c r="C228" s="73" t="s">
        <v>7</v>
      </c>
      <c r="D228" s="64">
        <v>1</v>
      </c>
      <c r="E228" s="64">
        <v>11</v>
      </c>
      <c r="F228" s="64">
        <v>1</v>
      </c>
      <c r="G228" s="64">
        <v>902</v>
      </c>
      <c r="H228" s="64">
        <v>12880</v>
      </c>
      <c r="I228" s="64">
        <v>12880</v>
      </c>
      <c r="J228" s="41"/>
      <c r="K228" s="42">
        <f>K229</f>
        <v>0</v>
      </c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>
        <f>AG229</f>
        <v>0</v>
      </c>
      <c r="AH228" s="42"/>
      <c r="AI228" s="42"/>
      <c r="AJ228" s="42"/>
      <c r="AK228" s="42"/>
      <c r="AL228" s="42">
        <f aca="true" t="shared" si="16" ref="AL228:AO230">AL229</f>
        <v>0</v>
      </c>
      <c r="AM228" s="42"/>
      <c r="AN228" s="42"/>
      <c r="AO228" s="42">
        <f t="shared" si="16"/>
        <v>0</v>
      </c>
    </row>
    <row r="229" spans="1:41" ht="12.75" hidden="1">
      <c r="A229" s="20" t="s">
        <v>15</v>
      </c>
      <c r="B229" s="54" t="s">
        <v>15</v>
      </c>
      <c r="C229" s="55" t="s">
        <v>7</v>
      </c>
      <c r="D229" s="56">
        <v>1</v>
      </c>
      <c r="E229" s="56">
        <v>11</v>
      </c>
      <c r="F229" s="56">
        <v>1</v>
      </c>
      <c r="G229" s="56">
        <v>902</v>
      </c>
      <c r="H229" s="56">
        <v>12880</v>
      </c>
      <c r="I229" s="56">
        <v>12880</v>
      </c>
      <c r="J229" s="57">
        <v>800</v>
      </c>
      <c r="K229" s="47">
        <f>K230</f>
        <v>0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>
        <f>AG230</f>
        <v>0</v>
      </c>
      <c r="AH229" s="47"/>
      <c r="AI229" s="47"/>
      <c r="AJ229" s="47"/>
      <c r="AK229" s="47"/>
      <c r="AL229" s="47">
        <f t="shared" si="16"/>
        <v>0</v>
      </c>
      <c r="AM229" s="47"/>
      <c r="AN229" s="47"/>
      <c r="AO229" s="47">
        <f t="shared" si="16"/>
        <v>0</v>
      </c>
    </row>
    <row r="230" spans="1:41" ht="12.75" hidden="1">
      <c r="A230" s="20" t="s">
        <v>200</v>
      </c>
      <c r="B230" s="54" t="s">
        <v>200</v>
      </c>
      <c r="C230" s="55" t="s">
        <v>7</v>
      </c>
      <c r="D230" s="56">
        <v>1</v>
      </c>
      <c r="E230" s="56">
        <v>11</v>
      </c>
      <c r="F230" s="56">
        <v>1</v>
      </c>
      <c r="G230" s="56">
        <v>902</v>
      </c>
      <c r="H230" s="56">
        <v>12880</v>
      </c>
      <c r="I230" s="56">
        <v>12880</v>
      </c>
      <c r="J230" s="57">
        <v>830</v>
      </c>
      <c r="K230" s="47">
        <f>K231</f>
        <v>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>
        <f>AG231</f>
        <v>0</v>
      </c>
      <c r="AH230" s="47"/>
      <c r="AI230" s="47"/>
      <c r="AJ230" s="47"/>
      <c r="AK230" s="47"/>
      <c r="AL230" s="47">
        <f t="shared" si="16"/>
        <v>0</v>
      </c>
      <c r="AM230" s="47"/>
      <c r="AN230" s="47"/>
      <c r="AO230" s="47">
        <f t="shared" si="16"/>
        <v>0</v>
      </c>
    </row>
    <row r="231" spans="1:41" ht="127.5" hidden="1">
      <c r="A231" s="20" t="s">
        <v>201</v>
      </c>
      <c r="B231" s="54" t="s">
        <v>201</v>
      </c>
      <c r="C231" s="55" t="s">
        <v>7</v>
      </c>
      <c r="D231" s="56">
        <v>1</v>
      </c>
      <c r="E231" s="56">
        <v>11</v>
      </c>
      <c r="F231" s="56">
        <v>1</v>
      </c>
      <c r="G231" s="56">
        <v>902</v>
      </c>
      <c r="H231" s="56">
        <v>12880</v>
      </c>
      <c r="I231" s="56">
        <v>12880</v>
      </c>
      <c r="J231" s="57">
        <v>831</v>
      </c>
      <c r="K231" s="47">
        <v>0</v>
      </c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>
        <v>0</v>
      </c>
      <c r="AH231" s="47"/>
      <c r="AI231" s="47"/>
      <c r="AJ231" s="47"/>
      <c r="AK231" s="47"/>
      <c r="AL231" s="47">
        <v>0</v>
      </c>
      <c r="AM231" s="47"/>
      <c r="AN231" s="47"/>
      <c r="AO231" s="47">
        <v>0</v>
      </c>
    </row>
    <row r="232" spans="1:41" s="3" customFormat="1" ht="26.25" customHeight="1">
      <c r="A232" s="11" t="s">
        <v>123</v>
      </c>
      <c r="B232" s="95" t="s">
        <v>299</v>
      </c>
      <c r="C232" s="96" t="s">
        <v>7</v>
      </c>
      <c r="D232" s="88">
        <v>1</v>
      </c>
      <c r="E232" s="88">
        <v>11</v>
      </c>
      <c r="F232" s="88">
        <v>1</v>
      </c>
      <c r="G232" s="88">
        <v>902</v>
      </c>
      <c r="H232" s="88">
        <v>12910</v>
      </c>
      <c r="I232" s="88">
        <v>82300</v>
      </c>
      <c r="J232" s="89"/>
      <c r="K232" s="37">
        <f>K233+K236</f>
        <v>500000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>
        <f>AG233+AG236</f>
        <v>500000</v>
      </c>
      <c r="AH232" s="37"/>
      <c r="AI232" s="37"/>
      <c r="AJ232" s="37"/>
      <c r="AK232" s="37"/>
      <c r="AL232" s="37">
        <f>AL233+AL236</f>
        <v>500000</v>
      </c>
      <c r="AM232" s="37"/>
      <c r="AN232" s="37"/>
      <c r="AO232" s="37">
        <f>AO233+AO236</f>
        <v>500000</v>
      </c>
    </row>
    <row r="233" spans="1:41" ht="38.25">
      <c r="A233" s="5" t="s">
        <v>133</v>
      </c>
      <c r="B233" s="99" t="s">
        <v>133</v>
      </c>
      <c r="C233" s="84" t="s">
        <v>7</v>
      </c>
      <c r="D233" s="85">
        <v>1</v>
      </c>
      <c r="E233" s="85">
        <v>11</v>
      </c>
      <c r="F233" s="85">
        <v>1</v>
      </c>
      <c r="G233" s="85">
        <v>902</v>
      </c>
      <c r="H233" s="85">
        <v>12910</v>
      </c>
      <c r="I233" s="85">
        <v>82300</v>
      </c>
      <c r="J233" s="100" t="s">
        <v>12</v>
      </c>
      <c r="K233" s="34">
        <f>K234</f>
        <v>449000</v>
      </c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>
        <f>AG234</f>
        <v>449000</v>
      </c>
      <c r="AH233" s="34"/>
      <c r="AI233" s="34"/>
      <c r="AJ233" s="34"/>
      <c r="AK233" s="34"/>
      <c r="AL233" s="34">
        <f>AL234</f>
        <v>449000</v>
      </c>
      <c r="AM233" s="34"/>
      <c r="AN233" s="34"/>
      <c r="AO233" s="34">
        <f>AO234</f>
        <v>449000</v>
      </c>
    </row>
    <row r="234" spans="1:41" ht="38.25">
      <c r="A234" s="5" t="s">
        <v>13</v>
      </c>
      <c r="B234" s="99" t="s">
        <v>13</v>
      </c>
      <c r="C234" s="84" t="s">
        <v>7</v>
      </c>
      <c r="D234" s="85">
        <v>1</v>
      </c>
      <c r="E234" s="85">
        <v>11</v>
      </c>
      <c r="F234" s="85">
        <v>1</v>
      </c>
      <c r="G234" s="85">
        <v>902</v>
      </c>
      <c r="H234" s="85">
        <v>12910</v>
      </c>
      <c r="I234" s="85">
        <v>82300</v>
      </c>
      <c r="J234" s="100" t="s">
        <v>14</v>
      </c>
      <c r="K234" s="34">
        <f>K235</f>
        <v>449000</v>
      </c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>
        <f>AG235</f>
        <v>449000</v>
      </c>
      <c r="AH234" s="34"/>
      <c r="AI234" s="34"/>
      <c r="AJ234" s="34"/>
      <c r="AK234" s="34"/>
      <c r="AL234" s="34">
        <f>AL235</f>
        <v>449000</v>
      </c>
      <c r="AM234" s="34"/>
      <c r="AN234" s="34"/>
      <c r="AO234" s="34">
        <f>AO235</f>
        <v>449000</v>
      </c>
    </row>
    <row r="235" spans="1:41" ht="38.25">
      <c r="A235" s="5" t="s">
        <v>134</v>
      </c>
      <c r="B235" s="99" t="s">
        <v>134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244</v>
      </c>
      <c r="K235" s="34">
        <v>449000</v>
      </c>
      <c r="L235" s="34"/>
      <c r="M235" s="34"/>
      <c r="N235" s="34"/>
      <c r="O235" s="34"/>
      <c r="P235" s="34"/>
      <c r="Q235" s="34">
        <v>50000</v>
      </c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>
        <v>449000</v>
      </c>
      <c r="AH235" s="34"/>
      <c r="AI235" s="34"/>
      <c r="AJ235" s="34"/>
      <c r="AK235" s="34"/>
      <c r="AL235" s="34">
        <v>449000</v>
      </c>
      <c r="AM235" s="34"/>
      <c r="AN235" s="34"/>
      <c r="AO235" s="34">
        <v>449000</v>
      </c>
    </row>
    <row r="236" spans="1:41" ht="12.75">
      <c r="A236" s="5" t="s">
        <v>15</v>
      </c>
      <c r="B236" s="99" t="s">
        <v>15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800</v>
      </c>
      <c r="K236" s="34">
        <f>K237+K239</f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>
        <f>AG237+AG239</f>
        <v>51000</v>
      </c>
      <c r="AH236" s="34"/>
      <c r="AI236" s="34"/>
      <c r="AJ236" s="34"/>
      <c r="AK236" s="34"/>
      <c r="AL236" s="34">
        <f>AL237+AL239</f>
        <v>51000</v>
      </c>
      <c r="AM236" s="34"/>
      <c r="AN236" s="34"/>
      <c r="AO236" s="34">
        <f>AO237+AO239</f>
        <v>51000</v>
      </c>
    </row>
    <row r="237" spans="1:41" ht="12.75" hidden="1">
      <c r="A237" s="20" t="s">
        <v>200</v>
      </c>
      <c r="B237" s="54" t="s">
        <v>200</v>
      </c>
      <c r="C237" s="55" t="s">
        <v>7</v>
      </c>
      <c r="D237" s="56">
        <v>1</v>
      </c>
      <c r="E237" s="56">
        <v>11</v>
      </c>
      <c r="F237" s="56">
        <v>1</v>
      </c>
      <c r="G237" s="56">
        <v>902</v>
      </c>
      <c r="H237" s="56">
        <v>12910</v>
      </c>
      <c r="I237" s="85">
        <v>82300</v>
      </c>
      <c r="J237" s="57">
        <v>830</v>
      </c>
      <c r="K237" s="47">
        <f>K238</f>
        <v>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>
        <f>AG238</f>
        <v>0</v>
      </c>
      <c r="AH237" s="47"/>
      <c r="AI237" s="47"/>
      <c r="AJ237" s="47"/>
      <c r="AK237" s="47"/>
      <c r="AL237" s="47">
        <f>AL238</f>
        <v>0</v>
      </c>
      <c r="AM237" s="47"/>
      <c r="AN237" s="47"/>
      <c r="AO237" s="47">
        <f>AO238</f>
        <v>0</v>
      </c>
    </row>
    <row r="238" spans="1:41" ht="127.5" hidden="1">
      <c r="A238" s="20" t="s">
        <v>201</v>
      </c>
      <c r="B238" s="54" t="s">
        <v>201</v>
      </c>
      <c r="C238" s="55" t="s">
        <v>7</v>
      </c>
      <c r="D238" s="56">
        <v>1</v>
      </c>
      <c r="E238" s="56">
        <v>11</v>
      </c>
      <c r="F238" s="56">
        <v>1</v>
      </c>
      <c r="G238" s="56">
        <v>902</v>
      </c>
      <c r="H238" s="56">
        <v>12910</v>
      </c>
      <c r="I238" s="85">
        <v>82300</v>
      </c>
      <c r="J238" s="57">
        <v>831</v>
      </c>
      <c r="K238" s="47">
        <v>0</v>
      </c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>
        <v>0</v>
      </c>
      <c r="AH238" s="47"/>
      <c r="AI238" s="47"/>
      <c r="AJ238" s="47"/>
      <c r="AK238" s="47"/>
      <c r="AL238" s="47">
        <v>0</v>
      </c>
      <c r="AM238" s="47"/>
      <c r="AN238" s="47"/>
      <c r="AO238" s="47">
        <v>0</v>
      </c>
    </row>
    <row r="239" spans="1:41" ht="12.75">
      <c r="A239" s="5" t="s">
        <v>217</v>
      </c>
      <c r="B239" s="99" t="s">
        <v>217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>
        <v>12910</v>
      </c>
      <c r="I239" s="85">
        <v>82300</v>
      </c>
      <c r="J239" s="100">
        <v>850</v>
      </c>
      <c r="K239" s="34">
        <f>K240</f>
        <v>51000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>
        <f>AG240</f>
        <v>51000</v>
      </c>
      <c r="AH239" s="34"/>
      <c r="AI239" s="34"/>
      <c r="AJ239" s="34"/>
      <c r="AK239" s="34"/>
      <c r="AL239" s="34">
        <f>AL240</f>
        <v>51000</v>
      </c>
      <c r="AM239" s="34"/>
      <c r="AN239" s="34"/>
      <c r="AO239" s="34">
        <f>AO240</f>
        <v>51000</v>
      </c>
    </row>
    <row r="240" spans="1:41" ht="12.75">
      <c r="A240" s="4" t="s">
        <v>216</v>
      </c>
      <c r="B240" s="99" t="s">
        <v>216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>
        <v>12910</v>
      </c>
      <c r="I240" s="85">
        <v>82300</v>
      </c>
      <c r="J240" s="100">
        <v>853</v>
      </c>
      <c r="K240" s="34">
        <v>51000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>
        <v>51000</v>
      </c>
      <c r="AH240" s="34"/>
      <c r="AI240" s="34"/>
      <c r="AJ240" s="34"/>
      <c r="AK240" s="34"/>
      <c r="AL240" s="34">
        <v>51000</v>
      </c>
      <c r="AM240" s="34"/>
      <c r="AN240" s="34"/>
      <c r="AO240" s="34">
        <v>51000</v>
      </c>
    </row>
    <row r="241" spans="1:41" s="3" customFormat="1" ht="32.25" customHeight="1">
      <c r="A241" s="53"/>
      <c r="B241" s="127" t="s">
        <v>322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/>
      <c r="I241" s="88">
        <v>83250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>
        <f>AG242</f>
        <v>0</v>
      </c>
      <c r="AH241" s="37"/>
      <c r="AI241" s="37"/>
      <c r="AJ241" s="37"/>
      <c r="AK241" s="37"/>
      <c r="AL241" s="37">
        <f aca="true" t="shared" si="17" ref="AL241:AO243">AL242</f>
        <v>50000</v>
      </c>
      <c r="AM241" s="37"/>
      <c r="AN241" s="37"/>
      <c r="AO241" s="37">
        <f t="shared" si="17"/>
        <v>50000</v>
      </c>
    </row>
    <row r="242" spans="1:41" ht="12.75">
      <c r="A242" s="4"/>
      <c r="B242" s="127" t="s">
        <v>325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/>
      <c r="I242" s="85">
        <v>83250</v>
      </c>
      <c r="J242" s="100">
        <v>800</v>
      </c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>
        <f>AG243</f>
        <v>0</v>
      </c>
      <c r="AH242" s="34"/>
      <c r="AI242" s="34"/>
      <c r="AJ242" s="34"/>
      <c r="AK242" s="34"/>
      <c r="AL242" s="34">
        <f t="shared" si="17"/>
        <v>50000</v>
      </c>
      <c r="AM242" s="34"/>
      <c r="AN242" s="34"/>
      <c r="AO242" s="34">
        <f t="shared" si="17"/>
        <v>50000</v>
      </c>
    </row>
    <row r="243" spans="1:41" ht="68.25" customHeight="1">
      <c r="A243" s="4"/>
      <c r="B243" s="127" t="s">
        <v>326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/>
      <c r="I243" s="85">
        <v>83250</v>
      </c>
      <c r="J243" s="100">
        <v>810</v>
      </c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>
        <f>AG244</f>
        <v>0</v>
      </c>
      <c r="AH243" s="34"/>
      <c r="AI243" s="34"/>
      <c r="AJ243" s="34"/>
      <c r="AK243" s="34"/>
      <c r="AL243" s="34">
        <f t="shared" si="17"/>
        <v>50000</v>
      </c>
      <c r="AM243" s="34"/>
      <c r="AN243" s="34"/>
      <c r="AO243" s="34">
        <f t="shared" si="17"/>
        <v>50000</v>
      </c>
    </row>
    <row r="244" spans="1:41" ht="68.25" customHeight="1">
      <c r="A244" s="4"/>
      <c r="B244" s="127" t="s">
        <v>327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/>
      <c r="I244" s="85">
        <v>83250</v>
      </c>
      <c r="J244" s="100">
        <v>814</v>
      </c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>
        <v>350000</v>
      </c>
      <c r="AB244" s="34"/>
      <c r="AC244" s="34"/>
      <c r="AD244" s="34"/>
      <c r="AE244" s="34"/>
      <c r="AF244" s="34">
        <v>-400000</v>
      </c>
      <c r="AG244" s="34">
        <f>50000+AA244+AF244</f>
        <v>0</v>
      </c>
      <c r="AH244" s="34"/>
      <c r="AI244" s="34"/>
      <c r="AJ244" s="34"/>
      <c r="AK244" s="34"/>
      <c r="AL244" s="34">
        <v>50000</v>
      </c>
      <c r="AM244" s="34"/>
      <c r="AN244" s="34"/>
      <c r="AO244" s="34">
        <v>50000</v>
      </c>
    </row>
    <row r="245" spans="1:41" ht="54" customHeight="1">
      <c r="A245" s="4"/>
      <c r="B245" s="127" t="s">
        <v>374</v>
      </c>
      <c r="C245" s="84" t="s">
        <v>7</v>
      </c>
      <c r="D245" s="85">
        <v>1</v>
      </c>
      <c r="E245" s="85">
        <v>11</v>
      </c>
      <c r="F245" s="85">
        <v>1</v>
      </c>
      <c r="G245" s="85">
        <v>902</v>
      </c>
      <c r="H245" s="85"/>
      <c r="I245" s="85">
        <v>83270</v>
      </c>
      <c r="J245" s="100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>
        <f>AG246</f>
        <v>200000</v>
      </c>
      <c r="AH245" s="34"/>
      <c r="AI245" s="34"/>
      <c r="AJ245" s="34"/>
      <c r="AK245" s="34"/>
      <c r="AL245" s="34"/>
      <c r="AM245" s="34"/>
      <c r="AN245" s="34"/>
      <c r="AO245" s="34"/>
    </row>
    <row r="246" spans="1:41" ht="27.75" customHeight="1">
      <c r="A246" s="4"/>
      <c r="B246" s="99" t="s">
        <v>15</v>
      </c>
      <c r="C246" s="84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/>
      <c r="I246" s="85">
        <v>83270</v>
      </c>
      <c r="J246" s="100">
        <v>800</v>
      </c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>
        <f>AG247+AG249</f>
        <v>200000</v>
      </c>
      <c r="AH246" s="34"/>
      <c r="AI246" s="34"/>
      <c r="AJ246" s="34"/>
      <c r="AK246" s="34"/>
      <c r="AL246" s="34"/>
      <c r="AM246" s="34"/>
      <c r="AN246" s="34"/>
      <c r="AO246" s="34"/>
    </row>
    <row r="247" spans="1:41" ht="30.75" customHeight="1">
      <c r="A247" s="4"/>
      <c r="B247" s="99" t="s">
        <v>200</v>
      </c>
      <c r="C247" s="84" t="s">
        <v>7</v>
      </c>
      <c r="D247" s="85">
        <v>1</v>
      </c>
      <c r="E247" s="85">
        <v>11</v>
      </c>
      <c r="F247" s="85">
        <v>1</v>
      </c>
      <c r="G247" s="85">
        <v>902</v>
      </c>
      <c r="H247" s="85"/>
      <c r="I247" s="85">
        <v>83270</v>
      </c>
      <c r="J247" s="100">
        <v>830</v>
      </c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>
        <f>AG248</f>
        <v>150000</v>
      </c>
      <c r="AH247" s="34"/>
      <c r="AI247" s="34"/>
      <c r="AJ247" s="34"/>
      <c r="AK247" s="34"/>
      <c r="AL247" s="34"/>
      <c r="AM247" s="34"/>
      <c r="AN247" s="34"/>
      <c r="AO247" s="34"/>
    </row>
    <row r="248" spans="1:41" ht="134.25" customHeight="1">
      <c r="A248" s="4"/>
      <c r="B248" s="99" t="s">
        <v>201</v>
      </c>
      <c r="C248" s="84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/>
      <c r="I248" s="85">
        <v>83270</v>
      </c>
      <c r="J248" s="100">
        <v>831</v>
      </c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>
        <v>150000</v>
      </c>
      <c r="AE248" s="34">
        <v>0</v>
      </c>
      <c r="AF248" s="34"/>
      <c r="AG248" s="34">
        <f>AD248+AE248</f>
        <v>150000</v>
      </c>
      <c r="AH248" s="34"/>
      <c r="AI248" s="34"/>
      <c r="AJ248" s="34"/>
      <c r="AK248" s="34"/>
      <c r="AL248" s="34"/>
      <c r="AM248" s="34"/>
      <c r="AN248" s="34"/>
      <c r="AO248" s="34"/>
    </row>
    <row r="249" spans="1:41" ht="16.5" customHeight="1">
      <c r="A249" s="4"/>
      <c r="B249" s="99" t="s">
        <v>217</v>
      </c>
      <c r="C249" s="84" t="s">
        <v>7</v>
      </c>
      <c r="D249" s="85">
        <v>1</v>
      </c>
      <c r="E249" s="85">
        <v>11</v>
      </c>
      <c r="F249" s="85">
        <v>1</v>
      </c>
      <c r="G249" s="85">
        <v>902</v>
      </c>
      <c r="H249" s="85"/>
      <c r="I249" s="85">
        <v>83270</v>
      </c>
      <c r="J249" s="100">
        <v>850</v>
      </c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>
        <f>AG250</f>
        <v>50000</v>
      </c>
      <c r="AH249" s="34"/>
      <c r="AI249" s="34"/>
      <c r="AJ249" s="34"/>
      <c r="AK249" s="34"/>
      <c r="AL249" s="34"/>
      <c r="AM249" s="34"/>
      <c r="AN249" s="34"/>
      <c r="AO249" s="34"/>
    </row>
    <row r="250" spans="1:41" ht="13.5" customHeight="1">
      <c r="A250" s="4"/>
      <c r="B250" s="99" t="s">
        <v>216</v>
      </c>
      <c r="C250" s="84" t="s">
        <v>7</v>
      </c>
      <c r="D250" s="85">
        <v>1</v>
      </c>
      <c r="E250" s="85">
        <v>11</v>
      </c>
      <c r="F250" s="85">
        <v>1</v>
      </c>
      <c r="G250" s="85">
        <v>902</v>
      </c>
      <c r="H250" s="85"/>
      <c r="I250" s="85">
        <v>83270</v>
      </c>
      <c r="J250" s="100">
        <v>853</v>
      </c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>
        <v>50000</v>
      </c>
      <c r="AF250" s="34"/>
      <c r="AG250" s="34">
        <f>AE250</f>
        <v>50000</v>
      </c>
      <c r="AH250" s="34"/>
      <c r="AI250" s="34"/>
      <c r="AJ250" s="34"/>
      <c r="AK250" s="34"/>
      <c r="AL250" s="34"/>
      <c r="AM250" s="34"/>
      <c r="AN250" s="34"/>
      <c r="AO250" s="34"/>
    </row>
    <row r="251" spans="1:41" ht="32.25" customHeight="1">
      <c r="A251" s="4"/>
      <c r="B251" s="87" t="s">
        <v>321</v>
      </c>
      <c r="C251" s="96" t="s">
        <v>7</v>
      </c>
      <c r="D251" s="88">
        <v>1</v>
      </c>
      <c r="E251" s="88">
        <v>11</v>
      </c>
      <c r="F251" s="88">
        <v>1</v>
      </c>
      <c r="G251" s="88">
        <v>902</v>
      </c>
      <c r="H251" s="88">
        <v>12910</v>
      </c>
      <c r="I251" s="88">
        <v>83360</v>
      </c>
      <c r="J251" s="89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>
        <f>AG255+AG252</f>
        <v>1208103.67</v>
      </c>
      <c r="AH251" s="37"/>
      <c r="AI251" s="37"/>
      <c r="AJ251" s="37"/>
      <c r="AK251" s="37"/>
      <c r="AL251" s="37">
        <f>AL255+AL252</f>
        <v>1301082.08</v>
      </c>
      <c r="AM251" s="37"/>
      <c r="AN251" s="37"/>
      <c r="AO251" s="37">
        <f>AO255+AO252</f>
        <v>1301080.08</v>
      </c>
    </row>
    <row r="252" spans="1:41" ht="38.25">
      <c r="A252" s="4"/>
      <c r="B252" s="128" t="s">
        <v>258</v>
      </c>
      <c r="C252" s="84" t="s">
        <v>7</v>
      </c>
      <c r="D252" s="85">
        <v>1</v>
      </c>
      <c r="E252" s="85">
        <v>11</v>
      </c>
      <c r="F252" s="85">
        <v>1</v>
      </c>
      <c r="G252" s="85">
        <v>902</v>
      </c>
      <c r="H252" s="85" t="s">
        <v>261</v>
      </c>
      <c r="I252" s="85">
        <v>83360</v>
      </c>
      <c r="J252" s="100" t="s">
        <v>21</v>
      </c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>
        <f>AG253</f>
        <v>627870.6</v>
      </c>
      <c r="AH252" s="37"/>
      <c r="AI252" s="37"/>
      <c r="AJ252" s="37"/>
      <c r="AK252" s="37"/>
      <c r="AL252" s="37">
        <f>AL253</f>
        <v>710168.6</v>
      </c>
      <c r="AM252" s="37"/>
      <c r="AN252" s="37"/>
      <c r="AO252" s="37">
        <f>AO253</f>
        <v>710166.6</v>
      </c>
    </row>
    <row r="253" spans="1:41" ht="25.5">
      <c r="A253" s="4"/>
      <c r="B253" s="128" t="s">
        <v>259</v>
      </c>
      <c r="C253" s="84" t="s">
        <v>7</v>
      </c>
      <c r="D253" s="85">
        <v>1</v>
      </c>
      <c r="E253" s="85">
        <v>11</v>
      </c>
      <c r="F253" s="85">
        <v>1</v>
      </c>
      <c r="G253" s="85">
        <v>902</v>
      </c>
      <c r="H253" s="85" t="s">
        <v>261</v>
      </c>
      <c r="I253" s="85">
        <v>83360</v>
      </c>
      <c r="J253" s="100">
        <v>610</v>
      </c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4">
        <f>AG254</f>
        <v>627870.6</v>
      </c>
      <c r="AH253" s="34"/>
      <c r="AI253" s="34"/>
      <c r="AJ253" s="34"/>
      <c r="AK253" s="34"/>
      <c r="AL253" s="34">
        <f>AL254</f>
        <v>710168.6</v>
      </c>
      <c r="AM253" s="34"/>
      <c r="AN253" s="34"/>
      <c r="AO253" s="34">
        <f>AO254</f>
        <v>710166.6</v>
      </c>
    </row>
    <row r="254" spans="1:41" ht="76.5">
      <c r="A254" s="4"/>
      <c r="B254" s="101" t="s">
        <v>22</v>
      </c>
      <c r="C254" s="84" t="s">
        <v>7</v>
      </c>
      <c r="D254" s="85">
        <v>1</v>
      </c>
      <c r="E254" s="85">
        <v>11</v>
      </c>
      <c r="F254" s="85">
        <v>1</v>
      </c>
      <c r="G254" s="85">
        <v>902</v>
      </c>
      <c r="H254" s="85" t="s">
        <v>261</v>
      </c>
      <c r="I254" s="85">
        <v>83360</v>
      </c>
      <c r="J254" s="100">
        <v>611</v>
      </c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>
        <v>400</v>
      </c>
      <c r="AF254" s="37">
        <v>-82700</v>
      </c>
      <c r="AG254" s="34">
        <f>710170.6+AE254+AF254</f>
        <v>627870.6</v>
      </c>
      <c r="AH254" s="34"/>
      <c r="AI254" s="34"/>
      <c r="AJ254" s="34"/>
      <c r="AK254" s="34"/>
      <c r="AL254" s="34">
        <v>710168.6</v>
      </c>
      <c r="AM254" s="34"/>
      <c r="AN254" s="34"/>
      <c r="AO254" s="34">
        <v>710166.6</v>
      </c>
    </row>
    <row r="255" spans="1:41" ht="12.75">
      <c r="A255" s="4"/>
      <c r="B255" s="99" t="s">
        <v>15</v>
      </c>
      <c r="C255" s="85" t="s">
        <v>7</v>
      </c>
      <c r="D255" s="85">
        <v>1</v>
      </c>
      <c r="E255" s="85">
        <v>11</v>
      </c>
      <c r="F255" s="85">
        <v>1</v>
      </c>
      <c r="G255" s="85">
        <v>902</v>
      </c>
      <c r="H255" s="85">
        <v>10230</v>
      </c>
      <c r="I255" s="85">
        <v>83360</v>
      </c>
      <c r="J255" s="100" t="s">
        <v>16</v>
      </c>
      <c r="K255" s="34">
        <f>K256</f>
        <v>320819</v>
      </c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>
        <f>AG256</f>
        <v>580233.0700000001</v>
      </c>
      <c r="AH255" s="34"/>
      <c r="AI255" s="34"/>
      <c r="AJ255" s="34"/>
      <c r="AK255" s="34"/>
      <c r="AL255" s="34">
        <f>AL256</f>
        <v>590913.48</v>
      </c>
      <c r="AM255" s="34"/>
      <c r="AN255" s="34"/>
      <c r="AO255" s="34">
        <f>AO256</f>
        <v>590913.48</v>
      </c>
    </row>
    <row r="256" spans="1:41" ht="12.75">
      <c r="A256" s="4"/>
      <c r="B256" s="99" t="s">
        <v>42</v>
      </c>
      <c r="C256" s="85" t="s">
        <v>7</v>
      </c>
      <c r="D256" s="85">
        <v>1</v>
      </c>
      <c r="E256" s="85">
        <v>11</v>
      </c>
      <c r="F256" s="85">
        <v>1</v>
      </c>
      <c r="G256" s="85">
        <v>902</v>
      </c>
      <c r="H256" s="85">
        <v>10230</v>
      </c>
      <c r="I256" s="85">
        <v>83360</v>
      </c>
      <c r="J256" s="100">
        <v>850</v>
      </c>
      <c r="K256" s="34">
        <f>K257+K258</f>
        <v>320819</v>
      </c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>
        <f>AG257+AG258+AG259</f>
        <v>580233.0700000001</v>
      </c>
      <c r="AH256" s="34"/>
      <c r="AI256" s="34"/>
      <c r="AJ256" s="34"/>
      <c r="AK256" s="34"/>
      <c r="AL256" s="34">
        <f>AL257+AL258+AL259</f>
        <v>590913.48</v>
      </c>
      <c r="AM256" s="34"/>
      <c r="AN256" s="34"/>
      <c r="AO256" s="34">
        <f>AO257+AO258+AO259</f>
        <v>590913.48</v>
      </c>
    </row>
    <row r="257" spans="1:41" ht="25.5">
      <c r="A257" s="4"/>
      <c r="B257" s="99" t="s">
        <v>17</v>
      </c>
      <c r="C257" s="85" t="s">
        <v>7</v>
      </c>
      <c r="D257" s="85">
        <v>1</v>
      </c>
      <c r="E257" s="85">
        <v>11</v>
      </c>
      <c r="F257" s="85">
        <v>1</v>
      </c>
      <c r="G257" s="85">
        <v>902</v>
      </c>
      <c r="H257" s="85">
        <v>10230</v>
      </c>
      <c r="I257" s="85">
        <v>83360</v>
      </c>
      <c r="J257" s="100" t="s">
        <v>18</v>
      </c>
      <c r="K257" s="34">
        <v>130819</v>
      </c>
      <c r="L257" s="34"/>
      <c r="M257" s="34"/>
      <c r="N257" s="34"/>
      <c r="O257" s="34"/>
      <c r="P257" s="34"/>
      <c r="Q257" s="34"/>
      <c r="R257" s="34"/>
      <c r="S257" s="34"/>
      <c r="T257" s="34"/>
      <c r="U257" s="34">
        <v>-39000</v>
      </c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>
        <v>-25002</v>
      </c>
      <c r="AG257" s="34">
        <f>455425+AF257</f>
        <v>430423</v>
      </c>
      <c r="AH257" s="34"/>
      <c r="AI257" s="34"/>
      <c r="AJ257" s="34"/>
      <c r="AK257" s="34"/>
      <c r="AL257" s="34">
        <v>455425</v>
      </c>
      <c r="AM257" s="34"/>
      <c r="AN257" s="34"/>
      <c r="AO257" s="34">
        <v>455425</v>
      </c>
    </row>
    <row r="258" spans="1:41" ht="12.75">
      <c r="A258" s="4"/>
      <c r="B258" s="99" t="s">
        <v>137</v>
      </c>
      <c r="C258" s="85" t="s">
        <v>7</v>
      </c>
      <c r="D258" s="85">
        <v>1</v>
      </c>
      <c r="E258" s="85">
        <v>11</v>
      </c>
      <c r="F258" s="85">
        <v>1</v>
      </c>
      <c r="G258" s="85">
        <v>902</v>
      </c>
      <c r="H258" s="85">
        <v>10230</v>
      </c>
      <c r="I258" s="85">
        <v>83360</v>
      </c>
      <c r="J258" s="100" t="s">
        <v>20</v>
      </c>
      <c r="K258" s="34">
        <v>190000</v>
      </c>
      <c r="L258" s="34"/>
      <c r="M258" s="34"/>
      <c r="N258" s="34">
        <v>9200</v>
      </c>
      <c r="O258" s="34">
        <v>-10683</v>
      </c>
      <c r="P258" s="34"/>
      <c r="Q258" s="34"/>
      <c r="R258" s="34"/>
      <c r="S258" s="34"/>
      <c r="T258" s="34"/>
      <c r="U258" s="34"/>
      <c r="V258" s="34">
        <v>-110254</v>
      </c>
      <c r="W258" s="34"/>
      <c r="X258" s="34"/>
      <c r="Y258" s="34"/>
      <c r="Z258" s="34"/>
      <c r="AA258" s="34"/>
      <c r="AB258" s="34"/>
      <c r="AC258" s="34"/>
      <c r="AD258" s="34"/>
      <c r="AE258" s="34"/>
      <c r="AF258" s="34">
        <v>5140</v>
      </c>
      <c r="AG258" s="34">
        <f>94000+AF258</f>
        <v>99140</v>
      </c>
      <c r="AH258" s="34"/>
      <c r="AI258" s="34"/>
      <c r="AJ258" s="34"/>
      <c r="AK258" s="34"/>
      <c r="AL258" s="34">
        <v>88000</v>
      </c>
      <c r="AM258" s="34"/>
      <c r="AN258" s="34"/>
      <c r="AO258" s="34">
        <v>88000</v>
      </c>
    </row>
    <row r="259" spans="1:41" ht="12.75">
      <c r="A259" s="4"/>
      <c r="B259" s="99" t="s">
        <v>215</v>
      </c>
      <c r="C259" s="85" t="s">
        <v>7</v>
      </c>
      <c r="D259" s="85">
        <v>1</v>
      </c>
      <c r="E259" s="85">
        <v>11</v>
      </c>
      <c r="F259" s="85">
        <v>1</v>
      </c>
      <c r="G259" s="85">
        <v>902</v>
      </c>
      <c r="H259" s="85">
        <v>10230</v>
      </c>
      <c r="I259" s="85">
        <v>83360</v>
      </c>
      <c r="J259" s="100">
        <v>853</v>
      </c>
      <c r="K259" s="34"/>
      <c r="L259" s="34">
        <v>8500</v>
      </c>
      <c r="M259" s="34"/>
      <c r="N259" s="34">
        <v>-8500</v>
      </c>
      <c r="O259" s="34">
        <v>10683</v>
      </c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>
        <v>3181.59</v>
      </c>
      <c r="AG259" s="34">
        <f>47488.48+AF259</f>
        <v>50670.07000000001</v>
      </c>
      <c r="AH259" s="34"/>
      <c r="AI259" s="34"/>
      <c r="AJ259" s="34"/>
      <c r="AK259" s="34"/>
      <c r="AL259" s="34">
        <v>47488.48</v>
      </c>
      <c r="AM259" s="34"/>
      <c r="AN259" s="34"/>
      <c r="AO259" s="34">
        <v>47488.48</v>
      </c>
    </row>
    <row r="260" spans="1:41" s="44" customFormat="1" ht="39" customHeight="1" hidden="1">
      <c r="A260" s="19" t="s">
        <v>63</v>
      </c>
      <c r="B260" s="125" t="s">
        <v>300</v>
      </c>
      <c r="C260" s="73" t="s">
        <v>7</v>
      </c>
      <c r="D260" s="64">
        <v>1</v>
      </c>
      <c r="E260" s="64">
        <v>11</v>
      </c>
      <c r="F260" s="64">
        <v>1</v>
      </c>
      <c r="G260" s="64">
        <v>902</v>
      </c>
      <c r="H260" s="64">
        <v>13000</v>
      </c>
      <c r="I260" s="64">
        <v>80900</v>
      </c>
      <c r="J260" s="41"/>
      <c r="K260" s="42">
        <f>K261</f>
        <v>0</v>
      </c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>
        <f>AG261</f>
        <v>0</v>
      </c>
      <c r="AH260" s="42"/>
      <c r="AI260" s="42"/>
      <c r="AJ260" s="42"/>
      <c r="AK260" s="42"/>
      <c r="AL260" s="42">
        <f aca="true" t="shared" si="18" ref="AL260:AO262">AL261</f>
        <v>0</v>
      </c>
      <c r="AM260" s="42"/>
      <c r="AN260" s="42"/>
      <c r="AO260" s="42">
        <f t="shared" si="18"/>
        <v>0</v>
      </c>
    </row>
    <row r="261" spans="1:41" s="40" customFormat="1" ht="38.25" hidden="1">
      <c r="A261" s="20" t="s">
        <v>133</v>
      </c>
      <c r="B261" s="54" t="s">
        <v>133</v>
      </c>
      <c r="C261" s="55" t="s">
        <v>7</v>
      </c>
      <c r="D261" s="56">
        <v>1</v>
      </c>
      <c r="E261" s="56">
        <v>11</v>
      </c>
      <c r="F261" s="56">
        <v>1</v>
      </c>
      <c r="G261" s="56">
        <v>902</v>
      </c>
      <c r="H261" s="56">
        <v>13000</v>
      </c>
      <c r="I261" s="56">
        <v>80900</v>
      </c>
      <c r="J261" s="57" t="s">
        <v>12</v>
      </c>
      <c r="K261" s="47">
        <f>K262</f>
        <v>0</v>
      </c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>
        <f>AG262</f>
        <v>0</v>
      </c>
      <c r="AH261" s="47"/>
      <c r="AI261" s="47"/>
      <c r="AJ261" s="47"/>
      <c r="AK261" s="47"/>
      <c r="AL261" s="47">
        <f t="shared" si="18"/>
        <v>0</v>
      </c>
      <c r="AM261" s="47"/>
      <c r="AN261" s="47"/>
      <c r="AO261" s="47">
        <f t="shared" si="18"/>
        <v>0</v>
      </c>
    </row>
    <row r="262" spans="1:41" s="40" customFormat="1" ht="38.25" hidden="1">
      <c r="A262" s="20" t="s">
        <v>13</v>
      </c>
      <c r="B262" s="54" t="s">
        <v>13</v>
      </c>
      <c r="C262" s="55" t="s">
        <v>7</v>
      </c>
      <c r="D262" s="56">
        <v>1</v>
      </c>
      <c r="E262" s="56">
        <v>11</v>
      </c>
      <c r="F262" s="56">
        <v>1</v>
      </c>
      <c r="G262" s="56">
        <v>902</v>
      </c>
      <c r="H262" s="56">
        <v>13000</v>
      </c>
      <c r="I262" s="56">
        <v>80900</v>
      </c>
      <c r="J262" s="57" t="s">
        <v>14</v>
      </c>
      <c r="K262" s="47">
        <f>K263</f>
        <v>0</v>
      </c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>
        <f>AG263</f>
        <v>0</v>
      </c>
      <c r="AH262" s="47"/>
      <c r="AI262" s="47"/>
      <c r="AJ262" s="47"/>
      <c r="AK262" s="47"/>
      <c r="AL262" s="47">
        <f t="shared" si="18"/>
        <v>0</v>
      </c>
      <c r="AM262" s="47"/>
      <c r="AN262" s="47"/>
      <c r="AO262" s="47">
        <f t="shared" si="18"/>
        <v>0</v>
      </c>
    </row>
    <row r="263" spans="1:41" s="40" customFormat="1" ht="38.25" hidden="1">
      <c r="A263" s="20" t="s">
        <v>134</v>
      </c>
      <c r="B263" s="54" t="s">
        <v>134</v>
      </c>
      <c r="C263" s="55" t="s">
        <v>7</v>
      </c>
      <c r="D263" s="56">
        <v>1</v>
      </c>
      <c r="E263" s="56">
        <v>11</v>
      </c>
      <c r="F263" s="56">
        <v>1</v>
      </c>
      <c r="G263" s="56">
        <v>902</v>
      </c>
      <c r="H263" s="56">
        <v>13000</v>
      </c>
      <c r="I263" s="56">
        <v>80900</v>
      </c>
      <c r="J263" s="57">
        <v>244</v>
      </c>
      <c r="K263" s="47">
        <v>0</v>
      </c>
      <c r="L263" s="47"/>
      <c r="M263" s="47"/>
      <c r="N263" s="47">
        <v>29795.62</v>
      </c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>
        <v>0</v>
      </c>
      <c r="AH263" s="47"/>
      <c r="AI263" s="47"/>
      <c r="AJ263" s="47"/>
      <c r="AK263" s="47"/>
      <c r="AL263" s="47">
        <v>0</v>
      </c>
      <c r="AM263" s="47"/>
      <c r="AN263" s="47"/>
      <c r="AO263" s="47">
        <v>0</v>
      </c>
    </row>
    <row r="264" spans="1:41" ht="51">
      <c r="A264" s="19" t="s">
        <v>87</v>
      </c>
      <c r="B264" s="99" t="s">
        <v>372</v>
      </c>
      <c r="C264" s="84" t="s">
        <v>7</v>
      </c>
      <c r="D264" s="85">
        <v>1</v>
      </c>
      <c r="E264" s="85">
        <v>11</v>
      </c>
      <c r="F264" s="85"/>
      <c r="G264" s="85">
        <v>902</v>
      </c>
      <c r="H264" s="85" t="s">
        <v>212</v>
      </c>
      <c r="I264" s="85" t="s">
        <v>373</v>
      </c>
      <c r="J264" s="187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42">
        <f>AG265</f>
        <v>0</v>
      </c>
      <c r="AH264" s="42"/>
      <c r="AI264" s="42"/>
      <c r="AJ264" s="42"/>
      <c r="AK264" s="42"/>
      <c r="AL264" s="42">
        <f>AL265</f>
        <v>0</v>
      </c>
      <c r="AM264" s="42"/>
      <c r="AN264" s="42"/>
      <c r="AO264" s="42">
        <f>AO265</f>
        <v>0</v>
      </c>
    </row>
    <row r="265" spans="1:41" ht="45.75" customHeight="1">
      <c r="A265" s="20" t="s">
        <v>133</v>
      </c>
      <c r="B265" s="99" t="s">
        <v>133</v>
      </c>
      <c r="C265" s="84" t="s">
        <v>7</v>
      </c>
      <c r="D265" s="85">
        <v>1</v>
      </c>
      <c r="E265" s="85">
        <v>11</v>
      </c>
      <c r="F265" s="85"/>
      <c r="G265" s="85">
        <v>902</v>
      </c>
      <c r="H265" s="85" t="s">
        <v>212</v>
      </c>
      <c r="I265" s="85" t="s">
        <v>373</v>
      </c>
      <c r="J265" s="100">
        <v>200</v>
      </c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47">
        <f>AG266</f>
        <v>0</v>
      </c>
      <c r="AH265" s="47"/>
      <c r="AI265" s="47"/>
      <c r="AJ265" s="47"/>
      <c r="AK265" s="47"/>
      <c r="AL265" s="47">
        <f>AL266</f>
        <v>0</v>
      </c>
      <c r="AM265" s="47"/>
      <c r="AN265" s="47"/>
      <c r="AO265" s="47">
        <f>AO266</f>
        <v>0</v>
      </c>
    </row>
    <row r="266" spans="1:41" ht="30" customHeight="1">
      <c r="A266" s="20" t="s">
        <v>13</v>
      </c>
      <c r="B266" s="99" t="s">
        <v>13</v>
      </c>
      <c r="C266" s="84" t="s">
        <v>7</v>
      </c>
      <c r="D266" s="85">
        <v>1</v>
      </c>
      <c r="E266" s="85">
        <v>11</v>
      </c>
      <c r="F266" s="85"/>
      <c r="G266" s="85">
        <v>902</v>
      </c>
      <c r="H266" s="85" t="s">
        <v>212</v>
      </c>
      <c r="I266" s="85" t="s">
        <v>373</v>
      </c>
      <c r="J266" s="100">
        <v>240</v>
      </c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47">
        <f>AG267</f>
        <v>0</v>
      </c>
      <c r="AH266" s="47"/>
      <c r="AI266" s="47"/>
      <c r="AJ266" s="47"/>
      <c r="AK266" s="47"/>
      <c r="AL266" s="47">
        <f>AL267</f>
        <v>0</v>
      </c>
      <c r="AM266" s="47"/>
      <c r="AN266" s="47"/>
      <c r="AO266" s="47">
        <f>AO267</f>
        <v>0</v>
      </c>
    </row>
    <row r="267" spans="1:41" ht="24.75" customHeight="1">
      <c r="A267" s="20" t="s">
        <v>134</v>
      </c>
      <c r="B267" s="99" t="s">
        <v>134</v>
      </c>
      <c r="C267" s="84" t="s">
        <v>7</v>
      </c>
      <c r="D267" s="85">
        <v>1</v>
      </c>
      <c r="E267" s="85">
        <v>11</v>
      </c>
      <c r="F267" s="85"/>
      <c r="G267" s="85">
        <v>902</v>
      </c>
      <c r="H267" s="85" t="s">
        <v>212</v>
      </c>
      <c r="I267" s="85" t="s">
        <v>373</v>
      </c>
      <c r="J267" s="100">
        <v>244</v>
      </c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>
        <v>228571.43</v>
      </c>
      <c r="AE267" s="34">
        <v>-228571.43</v>
      </c>
      <c r="AF267" s="34"/>
      <c r="AG267" s="47">
        <f>AD267+AE267</f>
        <v>0</v>
      </c>
      <c r="AH267" s="47"/>
      <c r="AI267" s="47"/>
      <c r="AJ267" s="47"/>
      <c r="AK267" s="47"/>
      <c r="AL267" s="47">
        <v>0</v>
      </c>
      <c r="AM267" s="47"/>
      <c r="AN267" s="47"/>
      <c r="AO267" s="47">
        <v>0</v>
      </c>
    </row>
    <row r="268" spans="1:41" s="49" customFormat="1" ht="106.5" customHeight="1">
      <c r="A268" s="58" t="s">
        <v>113</v>
      </c>
      <c r="B268" s="129" t="s">
        <v>113</v>
      </c>
      <c r="C268" s="116" t="s">
        <v>7</v>
      </c>
      <c r="D268" s="117">
        <v>1</v>
      </c>
      <c r="E268" s="117">
        <v>11</v>
      </c>
      <c r="F268" s="117">
        <v>1</v>
      </c>
      <c r="G268" s="117">
        <v>902</v>
      </c>
      <c r="H268" s="117">
        <v>14210</v>
      </c>
      <c r="I268" s="117">
        <v>14210</v>
      </c>
      <c r="J268" s="130" t="s">
        <v>0</v>
      </c>
      <c r="K268" s="119">
        <f>K269</f>
        <v>9540</v>
      </c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19">
        <f>AG269</f>
        <v>9540</v>
      </c>
      <c r="AH268" s="119"/>
      <c r="AI268" s="119"/>
      <c r="AJ268" s="119"/>
      <c r="AK268" s="119"/>
      <c r="AL268" s="119">
        <f aca="true" t="shared" si="19" ref="AL268:AO270">AL269</f>
        <v>9540</v>
      </c>
      <c r="AM268" s="119"/>
      <c r="AN268" s="119"/>
      <c r="AO268" s="119">
        <f t="shared" si="19"/>
        <v>9540</v>
      </c>
    </row>
    <row r="269" spans="1:41" s="52" customFormat="1" ht="38.25">
      <c r="A269" s="51" t="s">
        <v>66</v>
      </c>
      <c r="B269" s="120" t="s">
        <v>66</v>
      </c>
      <c r="C269" s="121" t="s">
        <v>7</v>
      </c>
      <c r="D269" s="122">
        <v>1</v>
      </c>
      <c r="E269" s="122">
        <v>11</v>
      </c>
      <c r="F269" s="122">
        <v>1</v>
      </c>
      <c r="G269" s="122">
        <v>902</v>
      </c>
      <c r="H269" s="122">
        <v>14210</v>
      </c>
      <c r="I269" s="122">
        <v>14210</v>
      </c>
      <c r="J269" s="123" t="s">
        <v>21</v>
      </c>
      <c r="K269" s="124">
        <f>K270</f>
        <v>9540</v>
      </c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>
        <f>AG270</f>
        <v>9540</v>
      </c>
      <c r="AH269" s="124"/>
      <c r="AI269" s="124"/>
      <c r="AJ269" s="124"/>
      <c r="AK269" s="124"/>
      <c r="AL269" s="124">
        <f t="shared" si="19"/>
        <v>9540</v>
      </c>
      <c r="AM269" s="124"/>
      <c r="AN269" s="124"/>
      <c r="AO269" s="124">
        <f t="shared" si="19"/>
        <v>9540</v>
      </c>
    </row>
    <row r="270" spans="1:41" s="52" customFormat="1" ht="12.75">
      <c r="A270" s="51" t="s">
        <v>49</v>
      </c>
      <c r="B270" s="120" t="s">
        <v>49</v>
      </c>
      <c r="C270" s="121" t="s">
        <v>7</v>
      </c>
      <c r="D270" s="122">
        <v>1</v>
      </c>
      <c r="E270" s="122">
        <v>11</v>
      </c>
      <c r="F270" s="122">
        <v>1</v>
      </c>
      <c r="G270" s="122">
        <v>902</v>
      </c>
      <c r="H270" s="122">
        <v>14210</v>
      </c>
      <c r="I270" s="122">
        <v>14210</v>
      </c>
      <c r="J270" s="123">
        <v>610</v>
      </c>
      <c r="K270" s="124">
        <f>K271</f>
        <v>9540</v>
      </c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>
        <f>AG271</f>
        <v>9540</v>
      </c>
      <c r="AH270" s="124"/>
      <c r="AI270" s="124"/>
      <c r="AJ270" s="124"/>
      <c r="AK270" s="124"/>
      <c r="AL270" s="124">
        <f t="shared" si="19"/>
        <v>9540</v>
      </c>
      <c r="AM270" s="124"/>
      <c r="AN270" s="124"/>
      <c r="AO270" s="124">
        <f t="shared" si="19"/>
        <v>9540</v>
      </c>
    </row>
    <row r="271" spans="1:41" s="52" customFormat="1" ht="80.25" customHeight="1">
      <c r="A271" s="51" t="s">
        <v>22</v>
      </c>
      <c r="B271" s="120" t="s">
        <v>22</v>
      </c>
      <c r="C271" s="121" t="s">
        <v>7</v>
      </c>
      <c r="D271" s="122">
        <v>1</v>
      </c>
      <c r="E271" s="122">
        <v>11</v>
      </c>
      <c r="F271" s="122">
        <v>1</v>
      </c>
      <c r="G271" s="122">
        <v>902</v>
      </c>
      <c r="H271" s="122">
        <v>14210</v>
      </c>
      <c r="I271" s="122">
        <v>14210</v>
      </c>
      <c r="J271" s="123" t="s">
        <v>23</v>
      </c>
      <c r="K271" s="124">
        <v>9540</v>
      </c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>
        <v>9540</v>
      </c>
      <c r="AH271" s="124"/>
      <c r="AI271" s="124"/>
      <c r="AJ271" s="124"/>
      <c r="AK271" s="124"/>
      <c r="AL271" s="124">
        <v>9540</v>
      </c>
      <c r="AM271" s="124"/>
      <c r="AN271" s="124"/>
      <c r="AO271" s="124">
        <v>9540</v>
      </c>
    </row>
    <row r="272" spans="1:41" s="40" customFormat="1" ht="69.75" customHeight="1" hidden="1">
      <c r="A272" s="45" t="s">
        <v>257</v>
      </c>
      <c r="B272" s="132" t="s">
        <v>257</v>
      </c>
      <c r="C272" s="73" t="s">
        <v>7</v>
      </c>
      <c r="D272" s="64">
        <v>1</v>
      </c>
      <c r="E272" s="64">
        <v>11</v>
      </c>
      <c r="F272" s="64">
        <v>1</v>
      </c>
      <c r="G272" s="64">
        <v>902</v>
      </c>
      <c r="H272" s="64">
        <v>14230</v>
      </c>
      <c r="I272" s="64">
        <v>14230</v>
      </c>
      <c r="J272" s="41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>
        <f>AG273</f>
        <v>0</v>
      </c>
      <c r="AH272" s="42"/>
      <c r="AI272" s="42"/>
      <c r="AJ272" s="42"/>
      <c r="AK272" s="42"/>
      <c r="AL272" s="47"/>
      <c r="AM272" s="47"/>
      <c r="AN272" s="47"/>
      <c r="AO272" s="47"/>
    </row>
    <row r="273" spans="1:41" s="40" customFormat="1" ht="38.25" hidden="1">
      <c r="A273" s="46" t="s">
        <v>258</v>
      </c>
      <c r="B273" s="133" t="s">
        <v>258</v>
      </c>
      <c r="C273" s="55" t="s">
        <v>7</v>
      </c>
      <c r="D273" s="56">
        <v>1</v>
      </c>
      <c r="E273" s="56">
        <v>11</v>
      </c>
      <c r="F273" s="56">
        <v>1</v>
      </c>
      <c r="G273" s="56">
        <v>902</v>
      </c>
      <c r="H273" s="56">
        <v>14230</v>
      </c>
      <c r="I273" s="56">
        <v>14230</v>
      </c>
      <c r="J273" s="57" t="s">
        <v>21</v>
      </c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>
        <f>AG274</f>
        <v>0</v>
      </c>
      <c r="AH273" s="47"/>
      <c r="AI273" s="47"/>
      <c r="AJ273" s="47"/>
      <c r="AK273" s="47"/>
      <c r="AL273" s="47"/>
      <c r="AM273" s="47"/>
      <c r="AN273" s="47"/>
      <c r="AO273" s="47"/>
    </row>
    <row r="274" spans="1:41" s="40" customFormat="1" ht="18.75" customHeight="1" hidden="1">
      <c r="A274" s="46" t="s">
        <v>259</v>
      </c>
      <c r="B274" s="133" t="s">
        <v>259</v>
      </c>
      <c r="C274" s="55" t="s">
        <v>7</v>
      </c>
      <c r="D274" s="56">
        <v>1</v>
      </c>
      <c r="E274" s="56">
        <v>11</v>
      </c>
      <c r="F274" s="56">
        <v>1</v>
      </c>
      <c r="G274" s="56">
        <v>902</v>
      </c>
      <c r="H274" s="56">
        <v>14230</v>
      </c>
      <c r="I274" s="56">
        <v>14230</v>
      </c>
      <c r="J274" s="57">
        <v>610</v>
      </c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>
        <f>AG275</f>
        <v>0</v>
      </c>
      <c r="AH274" s="47"/>
      <c r="AI274" s="47"/>
      <c r="AJ274" s="47"/>
      <c r="AK274" s="47"/>
      <c r="AL274" s="47"/>
      <c r="AM274" s="47"/>
      <c r="AN274" s="47"/>
      <c r="AO274" s="47"/>
    </row>
    <row r="275" spans="1:41" s="40" customFormat="1" ht="25.5" hidden="1">
      <c r="A275" s="46" t="s">
        <v>260</v>
      </c>
      <c r="B275" s="133" t="s">
        <v>260</v>
      </c>
      <c r="C275" s="55" t="s">
        <v>7</v>
      </c>
      <c r="D275" s="56">
        <v>1</v>
      </c>
      <c r="E275" s="56">
        <v>11</v>
      </c>
      <c r="F275" s="56">
        <v>1</v>
      </c>
      <c r="G275" s="56">
        <v>902</v>
      </c>
      <c r="H275" s="56">
        <v>14230</v>
      </c>
      <c r="I275" s="56">
        <v>14230</v>
      </c>
      <c r="J275" s="57">
        <v>612</v>
      </c>
      <c r="K275" s="47"/>
      <c r="L275" s="47"/>
      <c r="M275" s="47"/>
      <c r="N275" s="47"/>
      <c r="O275" s="47"/>
      <c r="P275" s="47"/>
      <c r="Q275" s="47">
        <v>2100000</v>
      </c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>
        <v>0</v>
      </c>
      <c r="AH275" s="47"/>
      <c r="AI275" s="47"/>
      <c r="AJ275" s="47"/>
      <c r="AK275" s="47"/>
      <c r="AL275" s="47"/>
      <c r="AM275" s="47"/>
      <c r="AN275" s="47"/>
      <c r="AO275" s="47"/>
    </row>
    <row r="276" spans="1:41" s="40" customFormat="1" ht="47.25" customHeight="1" hidden="1">
      <c r="A276" s="45" t="s">
        <v>257</v>
      </c>
      <c r="B276" s="125" t="s">
        <v>301</v>
      </c>
      <c r="C276" s="73" t="s">
        <v>7</v>
      </c>
      <c r="D276" s="64">
        <v>1</v>
      </c>
      <c r="E276" s="64">
        <v>11</v>
      </c>
      <c r="F276" s="64">
        <v>1</v>
      </c>
      <c r="G276" s="64">
        <v>902</v>
      </c>
      <c r="H276" s="64" t="s">
        <v>261</v>
      </c>
      <c r="I276" s="64" t="s">
        <v>261</v>
      </c>
      <c r="J276" s="41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>
        <f>AG277</f>
        <v>0</v>
      </c>
      <c r="AH276" s="47"/>
      <c r="AI276" s="47"/>
      <c r="AJ276" s="47"/>
      <c r="AK276" s="47"/>
      <c r="AL276" s="47"/>
      <c r="AM276" s="47"/>
      <c r="AN276" s="47"/>
      <c r="AO276" s="47"/>
    </row>
    <row r="277" spans="1:41" s="40" customFormat="1" ht="38.25" hidden="1">
      <c r="A277" s="46" t="s">
        <v>258</v>
      </c>
      <c r="B277" s="133" t="s">
        <v>258</v>
      </c>
      <c r="C277" s="55" t="s">
        <v>7</v>
      </c>
      <c r="D277" s="56">
        <v>1</v>
      </c>
      <c r="E277" s="56">
        <v>11</v>
      </c>
      <c r="F277" s="56">
        <v>1</v>
      </c>
      <c r="G277" s="56">
        <v>902</v>
      </c>
      <c r="H277" s="56" t="s">
        <v>261</v>
      </c>
      <c r="I277" s="56" t="s">
        <v>261</v>
      </c>
      <c r="J277" s="57" t="s">
        <v>21</v>
      </c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>
        <f>AG278</f>
        <v>0</v>
      </c>
      <c r="AH277" s="47"/>
      <c r="AI277" s="47"/>
      <c r="AJ277" s="47"/>
      <c r="AK277" s="47"/>
      <c r="AL277" s="47"/>
      <c r="AM277" s="47"/>
      <c r="AN277" s="47"/>
      <c r="AO277" s="47"/>
    </row>
    <row r="278" spans="1:41" s="40" customFormat="1" ht="25.5" hidden="1">
      <c r="A278" s="46" t="s">
        <v>259</v>
      </c>
      <c r="B278" s="133" t="s">
        <v>259</v>
      </c>
      <c r="C278" s="55" t="s">
        <v>7</v>
      </c>
      <c r="D278" s="56">
        <v>1</v>
      </c>
      <c r="E278" s="56">
        <v>11</v>
      </c>
      <c r="F278" s="56">
        <v>1</v>
      </c>
      <c r="G278" s="56">
        <v>902</v>
      </c>
      <c r="H278" s="56" t="s">
        <v>261</v>
      </c>
      <c r="I278" s="56" t="s">
        <v>261</v>
      </c>
      <c r="J278" s="57">
        <v>610</v>
      </c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>
        <f>AG279</f>
        <v>0</v>
      </c>
      <c r="AH278" s="47"/>
      <c r="AI278" s="47"/>
      <c r="AJ278" s="47"/>
      <c r="AK278" s="47"/>
      <c r="AL278" s="47"/>
      <c r="AM278" s="47"/>
      <c r="AN278" s="47"/>
      <c r="AO278" s="47"/>
    </row>
    <row r="279" spans="1:41" s="40" customFormat="1" ht="25.5" hidden="1">
      <c r="A279" s="46" t="s">
        <v>260</v>
      </c>
      <c r="B279" s="133" t="s">
        <v>260</v>
      </c>
      <c r="C279" s="55" t="s">
        <v>7</v>
      </c>
      <c r="D279" s="56">
        <v>1</v>
      </c>
      <c r="E279" s="56">
        <v>11</v>
      </c>
      <c r="F279" s="56">
        <v>1</v>
      </c>
      <c r="G279" s="56">
        <v>902</v>
      </c>
      <c r="H279" s="56" t="s">
        <v>261</v>
      </c>
      <c r="I279" s="56" t="s">
        <v>261</v>
      </c>
      <c r="J279" s="57">
        <v>612</v>
      </c>
      <c r="K279" s="47"/>
      <c r="L279" s="47"/>
      <c r="M279" s="47"/>
      <c r="N279" s="47"/>
      <c r="O279" s="47"/>
      <c r="P279" s="47"/>
      <c r="Q279" s="47">
        <v>2822675.17</v>
      </c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>
        <v>0</v>
      </c>
      <c r="AH279" s="47"/>
      <c r="AI279" s="47"/>
      <c r="AJ279" s="47"/>
      <c r="AK279" s="47"/>
      <c r="AL279" s="47"/>
      <c r="AM279" s="47"/>
      <c r="AN279" s="47"/>
      <c r="AO279" s="47"/>
    </row>
    <row r="280" spans="1:41" s="49" customFormat="1" ht="57.75" customHeight="1">
      <c r="A280" s="58" t="s">
        <v>37</v>
      </c>
      <c r="B280" s="129" t="s">
        <v>37</v>
      </c>
      <c r="C280" s="116" t="s">
        <v>7</v>
      </c>
      <c r="D280" s="117">
        <v>1</v>
      </c>
      <c r="E280" s="117">
        <v>11</v>
      </c>
      <c r="F280" s="117">
        <v>1</v>
      </c>
      <c r="G280" s="117">
        <v>902</v>
      </c>
      <c r="H280" s="117">
        <v>16710</v>
      </c>
      <c r="I280" s="117">
        <v>16710</v>
      </c>
      <c r="J280" s="130" t="s">
        <v>0</v>
      </c>
      <c r="K280" s="119">
        <f>K281</f>
        <v>144000</v>
      </c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19">
        <f>AG281</f>
        <v>93000</v>
      </c>
      <c r="AH280" s="119"/>
      <c r="AI280" s="119"/>
      <c r="AJ280" s="119"/>
      <c r="AK280" s="119"/>
      <c r="AL280" s="119">
        <f aca="true" t="shared" si="20" ref="AL280:AO281">AL281</f>
        <v>108000</v>
      </c>
      <c r="AM280" s="119"/>
      <c r="AN280" s="119"/>
      <c r="AO280" s="119">
        <f t="shared" si="20"/>
        <v>90000</v>
      </c>
    </row>
    <row r="281" spans="1:41" s="52" customFormat="1" ht="25.5">
      <c r="A281" s="51" t="s">
        <v>28</v>
      </c>
      <c r="B281" s="120" t="s">
        <v>28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16710</v>
      </c>
      <c r="I281" s="122">
        <v>16710</v>
      </c>
      <c r="J281" s="123">
        <v>300</v>
      </c>
      <c r="K281" s="124">
        <f>K282</f>
        <v>144000</v>
      </c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>
        <f>AG282</f>
        <v>93000</v>
      </c>
      <c r="AH281" s="124"/>
      <c r="AI281" s="124"/>
      <c r="AJ281" s="124"/>
      <c r="AK281" s="124"/>
      <c r="AL281" s="124">
        <f t="shared" si="20"/>
        <v>108000</v>
      </c>
      <c r="AM281" s="124"/>
      <c r="AN281" s="124"/>
      <c r="AO281" s="124">
        <f t="shared" si="20"/>
        <v>90000</v>
      </c>
    </row>
    <row r="282" spans="1:41" s="52" customFormat="1" ht="38.25">
      <c r="A282" s="51" t="s">
        <v>78</v>
      </c>
      <c r="B282" s="120" t="s">
        <v>78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16710</v>
      </c>
      <c r="I282" s="122">
        <v>16710</v>
      </c>
      <c r="J282" s="123">
        <v>320</v>
      </c>
      <c r="K282" s="124">
        <f>K284</f>
        <v>144000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>
        <f>AG284+AG283</f>
        <v>93000</v>
      </c>
      <c r="AH282" s="124"/>
      <c r="AI282" s="124"/>
      <c r="AJ282" s="124"/>
      <c r="AK282" s="124"/>
      <c r="AL282" s="124">
        <f>AL284+AL283</f>
        <v>108000</v>
      </c>
      <c r="AM282" s="124"/>
      <c r="AN282" s="124"/>
      <c r="AO282" s="124">
        <f>AO284+AO283</f>
        <v>90000</v>
      </c>
    </row>
    <row r="283" spans="1:41" s="52" customFormat="1" ht="38.25">
      <c r="A283" s="51"/>
      <c r="B283" s="120" t="s">
        <v>31</v>
      </c>
      <c r="C283" s="121" t="s">
        <v>7</v>
      </c>
      <c r="D283" s="122">
        <v>1</v>
      </c>
      <c r="E283" s="122">
        <v>11</v>
      </c>
      <c r="F283" s="122">
        <v>1</v>
      </c>
      <c r="G283" s="122">
        <v>902</v>
      </c>
      <c r="H283" s="122">
        <v>16710</v>
      </c>
      <c r="I283" s="122">
        <v>16710</v>
      </c>
      <c r="J283" s="123">
        <v>321</v>
      </c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>
        <v>93000</v>
      </c>
      <c r="AA283" s="124"/>
      <c r="AB283" s="124"/>
      <c r="AC283" s="124"/>
      <c r="AD283" s="124"/>
      <c r="AE283" s="124"/>
      <c r="AF283" s="124"/>
      <c r="AG283" s="124">
        <f>Z283</f>
        <v>93000</v>
      </c>
      <c r="AH283" s="124"/>
      <c r="AI283" s="124">
        <v>108000</v>
      </c>
      <c r="AJ283" s="124"/>
      <c r="AK283" s="124"/>
      <c r="AL283" s="124">
        <f>AI283</f>
        <v>108000</v>
      </c>
      <c r="AM283" s="124"/>
      <c r="AN283" s="124">
        <v>90000</v>
      </c>
      <c r="AO283" s="124">
        <f>AN283</f>
        <v>90000</v>
      </c>
    </row>
    <row r="284" spans="1:41" s="52" customFormat="1" ht="38.25" hidden="1">
      <c r="A284" s="51" t="s">
        <v>30</v>
      </c>
      <c r="B284" s="120" t="s">
        <v>30</v>
      </c>
      <c r="C284" s="121" t="s">
        <v>7</v>
      </c>
      <c r="D284" s="122">
        <v>1</v>
      </c>
      <c r="E284" s="122">
        <v>11</v>
      </c>
      <c r="F284" s="122">
        <v>1</v>
      </c>
      <c r="G284" s="122">
        <v>902</v>
      </c>
      <c r="H284" s="122">
        <v>16710</v>
      </c>
      <c r="I284" s="122">
        <v>16710</v>
      </c>
      <c r="J284" s="123">
        <v>323</v>
      </c>
      <c r="K284" s="124">
        <v>144000</v>
      </c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>
        <v>-93000</v>
      </c>
      <c r="AA284" s="124"/>
      <c r="AB284" s="124"/>
      <c r="AC284" s="124"/>
      <c r="AD284" s="124"/>
      <c r="AE284" s="124"/>
      <c r="AF284" s="124"/>
      <c r="AG284" s="124">
        <f>93000+Z284</f>
        <v>0</v>
      </c>
      <c r="AH284" s="124"/>
      <c r="AI284" s="124">
        <v>-108000</v>
      </c>
      <c r="AJ284" s="124"/>
      <c r="AK284" s="124"/>
      <c r="AL284" s="124">
        <f>108000+AI284</f>
        <v>0</v>
      </c>
      <c r="AM284" s="124"/>
      <c r="AN284" s="124">
        <v>-90000</v>
      </c>
      <c r="AO284" s="124">
        <f>90000+AN284</f>
        <v>0</v>
      </c>
    </row>
    <row r="285" spans="1:41" s="49" customFormat="1" ht="192.75" customHeight="1">
      <c r="A285" s="60" t="s">
        <v>38</v>
      </c>
      <c r="B285" s="173" t="s">
        <v>335</v>
      </c>
      <c r="C285" s="116" t="s">
        <v>7</v>
      </c>
      <c r="D285" s="117">
        <v>1</v>
      </c>
      <c r="E285" s="117">
        <v>11</v>
      </c>
      <c r="F285" s="117">
        <v>1</v>
      </c>
      <c r="G285" s="117">
        <v>902</v>
      </c>
      <c r="H285" s="117">
        <v>16720</v>
      </c>
      <c r="I285" s="117">
        <v>16721</v>
      </c>
      <c r="J285" s="130"/>
      <c r="K285" s="119">
        <f>K286+K296</f>
        <v>23898100</v>
      </c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19">
        <f>AG286</f>
        <v>1563080</v>
      </c>
      <c r="AH285" s="119"/>
      <c r="AI285" s="119"/>
      <c r="AJ285" s="119"/>
      <c r="AK285" s="119"/>
      <c r="AL285" s="119">
        <f>AL286</f>
        <v>1563080</v>
      </c>
      <c r="AM285" s="119"/>
      <c r="AN285" s="119"/>
      <c r="AO285" s="119">
        <f>AO286</f>
        <v>1563080</v>
      </c>
    </row>
    <row r="286" spans="1:41" s="52" customFormat="1" ht="81" customHeight="1">
      <c r="A286" s="51" t="s">
        <v>8</v>
      </c>
      <c r="B286" s="120" t="s">
        <v>8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16721</v>
      </c>
      <c r="J286" s="123">
        <v>100</v>
      </c>
      <c r="K286" s="124">
        <f>K287</f>
        <v>1502960</v>
      </c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>
        <f>AG287</f>
        <v>1563080</v>
      </c>
      <c r="AH286" s="124"/>
      <c r="AI286" s="124"/>
      <c r="AJ286" s="124"/>
      <c r="AK286" s="124"/>
      <c r="AL286" s="124">
        <f>AL287</f>
        <v>1563080</v>
      </c>
      <c r="AM286" s="124"/>
      <c r="AN286" s="124"/>
      <c r="AO286" s="124">
        <f>AO287</f>
        <v>1563080</v>
      </c>
    </row>
    <row r="287" spans="1:41" s="52" customFormat="1" ht="41.25" customHeight="1">
      <c r="A287" s="51" t="s">
        <v>10</v>
      </c>
      <c r="B287" s="120" t="s">
        <v>10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16721</v>
      </c>
      <c r="J287" s="123">
        <v>120</v>
      </c>
      <c r="K287" s="124">
        <f>K288+K290</f>
        <v>1502960</v>
      </c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>
        <f>AG288+AG290+AG289</f>
        <v>1563080</v>
      </c>
      <c r="AH287" s="124"/>
      <c r="AI287" s="124"/>
      <c r="AJ287" s="124"/>
      <c r="AK287" s="124"/>
      <c r="AL287" s="124">
        <f>AL288+AL290</f>
        <v>1563080</v>
      </c>
      <c r="AM287" s="124"/>
      <c r="AN287" s="124"/>
      <c r="AO287" s="124">
        <f>AO288+AO290</f>
        <v>1563080</v>
      </c>
    </row>
    <row r="288" spans="1:41" s="52" customFormat="1" ht="40.5" customHeight="1">
      <c r="A288" s="51" t="s">
        <v>131</v>
      </c>
      <c r="B288" s="120" t="s">
        <v>131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16721</v>
      </c>
      <c r="J288" s="123">
        <v>121</v>
      </c>
      <c r="K288" s="124">
        <v>1154347.16</v>
      </c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>
        <v>-50000</v>
      </c>
      <c r="AD288" s="124"/>
      <c r="AE288" s="124"/>
      <c r="AF288" s="124"/>
      <c r="AG288" s="124">
        <f>1200522.27+AC288</f>
        <v>1150522.27</v>
      </c>
      <c r="AH288" s="124"/>
      <c r="AI288" s="124"/>
      <c r="AJ288" s="124"/>
      <c r="AK288" s="124"/>
      <c r="AL288" s="124">
        <v>1200522.27</v>
      </c>
      <c r="AM288" s="124"/>
      <c r="AN288" s="124"/>
      <c r="AO288" s="124">
        <v>1200522.27</v>
      </c>
    </row>
    <row r="289" spans="1:41" s="52" customFormat="1" ht="58.5" customHeight="1">
      <c r="A289" s="51"/>
      <c r="B289" s="99" t="s">
        <v>57</v>
      </c>
      <c r="C289" s="121" t="s">
        <v>7</v>
      </c>
      <c r="D289" s="122">
        <v>1</v>
      </c>
      <c r="E289" s="122">
        <v>11</v>
      </c>
      <c r="F289" s="122">
        <v>1</v>
      </c>
      <c r="G289" s="122">
        <v>902</v>
      </c>
      <c r="H289" s="122">
        <v>16720</v>
      </c>
      <c r="I289" s="122">
        <v>16721</v>
      </c>
      <c r="J289" s="123">
        <v>122</v>
      </c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>
        <v>50000</v>
      </c>
      <c r="AD289" s="124"/>
      <c r="AE289" s="124"/>
      <c r="AF289" s="124"/>
      <c r="AG289" s="124">
        <f>AC289</f>
        <v>50000</v>
      </c>
      <c r="AH289" s="124"/>
      <c r="AI289" s="124"/>
      <c r="AJ289" s="124"/>
      <c r="AK289" s="124"/>
      <c r="AL289" s="124"/>
      <c r="AM289" s="124"/>
      <c r="AN289" s="124"/>
      <c r="AO289" s="124"/>
    </row>
    <row r="290" spans="1:41" s="52" customFormat="1" ht="71.25" customHeight="1">
      <c r="A290" s="51" t="s">
        <v>132</v>
      </c>
      <c r="B290" s="120" t="s">
        <v>132</v>
      </c>
      <c r="C290" s="121" t="s">
        <v>7</v>
      </c>
      <c r="D290" s="122">
        <v>1</v>
      </c>
      <c r="E290" s="122">
        <v>11</v>
      </c>
      <c r="F290" s="122">
        <v>1</v>
      </c>
      <c r="G290" s="122">
        <v>902</v>
      </c>
      <c r="H290" s="122">
        <v>16720</v>
      </c>
      <c r="I290" s="122">
        <v>16721</v>
      </c>
      <c r="J290" s="123">
        <v>129</v>
      </c>
      <c r="K290" s="124">
        <v>348612.84</v>
      </c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>
        <v>362557.73</v>
      </c>
      <c r="AH290" s="124"/>
      <c r="AI290" s="124"/>
      <c r="AJ290" s="124"/>
      <c r="AK290" s="124"/>
      <c r="AL290" s="124">
        <v>362557.73</v>
      </c>
      <c r="AM290" s="124"/>
      <c r="AN290" s="124"/>
      <c r="AO290" s="124">
        <v>362557.73</v>
      </c>
    </row>
    <row r="291" spans="1:41" s="52" customFormat="1" ht="169.5" customHeight="1">
      <c r="A291" s="51"/>
      <c r="B291" s="173" t="s">
        <v>336</v>
      </c>
      <c r="C291" s="116" t="s">
        <v>7</v>
      </c>
      <c r="D291" s="117">
        <v>1</v>
      </c>
      <c r="E291" s="117">
        <v>11</v>
      </c>
      <c r="F291" s="117">
        <v>1</v>
      </c>
      <c r="G291" s="117">
        <v>902</v>
      </c>
      <c r="H291" s="117">
        <v>16720</v>
      </c>
      <c r="I291" s="117">
        <v>16722</v>
      </c>
      <c r="J291" s="118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>
        <f>AG292</f>
        <v>35000</v>
      </c>
      <c r="AH291" s="119"/>
      <c r="AI291" s="119"/>
      <c r="AJ291" s="119"/>
      <c r="AK291" s="119"/>
      <c r="AL291" s="119">
        <f>AL292</f>
        <v>42014.8</v>
      </c>
      <c r="AM291" s="119"/>
      <c r="AN291" s="119"/>
      <c r="AO291" s="119">
        <f>AO292</f>
        <v>42016.3</v>
      </c>
    </row>
    <row r="292" spans="1:41" s="52" customFormat="1" ht="38.25">
      <c r="A292" s="51"/>
      <c r="B292" s="120" t="s">
        <v>133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16720</v>
      </c>
      <c r="I292" s="122">
        <v>16722</v>
      </c>
      <c r="J292" s="123">
        <v>200</v>
      </c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>
        <f>AG293</f>
        <v>35000</v>
      </c>
      <c r="AH292" s="124"/>
      <c r="AI292" s="124"/>
      <c r="AJ292" s="124"/>
      <c r="AK292" s="124"/>
      <c r="AL292" s="124">
        <f>AL293</f>
        <v>42014.8</v>
      </c>
      <c r="AM292" s="124"/>
      <c r="AN292" s="124"/>
      <c r="AO292" s="124">
        <f>AO293</f>
        <v>42016.3</v>
      </c>
    </row>
    <row r="293" spans="1:41" s="52" customFormat="1" ht="38.25">
      <c r="A293" s="51"/>
      <c r="B293" s="120" t="s">
        <v>13</v>
      </c>
      <c r="C293" s="121" t="s">
        <v>7</v>
      </c>
      <c r="D293" s="122">
        <v>1</v>
      </c>
      <c r="E293" s="122">
        <v>11</v>
      </c>
      <c r="F293" s="122">
        <v>1</v>
      </c>
      <c r="G293" s="122">
        <v>902</v>
      </c>
      <c r="H293" s="122">
        <v>16720</v>
      </c>
      <c r="I293" s="122">
        <v>16722</v>
      </c>
      <c r="J293" s="123">
        <v>240</v>
      </c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>
        <f>AG294</f>
        <v>35000</v>
      </c>
      <c r="AH293" s="124"/>
      <c r="AI293" s="124"/>
      <c r="AJ293" s="124"/>
      <c r="AK293" s="124"/>
      <c r="AL293" s="124">
        <f>AL294</f>
        <v>42014.8</v>
      </c>
      <c r="AM293" s="124"/>
      <c r="AN293" s="124"/>
      <c r="AO293" s="124">
        <f>AO294</f>
        <v>42016.3</v>
      </c>
    </row>
    <row r="294" spans="1:41" s="52" customFormat="1" ht="38.25">
      <c r="A294" s="51"/>
      <c r="B294" s="120" t="s">
        <v>134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16720</v>
      </c>
      <c r="I294" s="122">
        <v>16722</v>
      </c>
      <c r="J294" s="123">
        <v>244</v>
      </c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>
        <v>10</v>
      </c>
      <c r="AF294" s="124"/>
      <c r="AG294" s="124">
        <f>34990+AE294</f>
        <v>35000</v>
      </c>
      <c r="AH294" s="124"/>
      <c r="AI294" s="124"/>
      <c r="AJ294" s="124"/>
      <c r="AK294" s="124"/>
      <c r="AL294" s="124">
        <v>42014.8</v>
      </c>
      <c r="AM294" s="124"/>
      <c r="AN294" s="124"/>
      <c r="AO294" s="124">
        <v>42016.3</v>
      </c>
    </row>
    <row r="295" spans="1:41" s="52" customFormat="1" ht="195" customHeight="1">
      <c r="A295" s="51"/>
      <c r="B295" s="173" t="s">
        <v>334</v>
      </c>
      <c r="C295" s="116" t="s">
        <v>7</v>
      </c>
      <c r="D295" s="117">
        <v>1</v>
      </c>
      <c r="E295" s="117">
        <v>11</v>
      </c>
      <c r="F295" s="117">
        <v>1</v>
      </c>
      <c r="G295" s="117">
        <v>902</v>
      </c>
      <c r="H295" s="117">
        <v>16720</v>
      </c>
      <c r="I295" s="117">
        <v>16723</v>
      </c>
      <c r="J295" s="123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19">
        <f>AG296</f>
        <v>22972020</v>
      </c>
      <c r="AH295" s="119"/>
      <c r="AI295" s="119"/>
      <c r="AJ295" s="119"/>
      <c r="AK295" s="119"/>
      <c r="AL295" s="119">
        <f>AL296</f>
        <v>21120305.2</v>
      </c>
      <c r="AM295" s="119"/>
      <c r="AN295" s="119"/>
      <c r="AO295" s="119">
        <f>AO296</f>
        <v>20105903.7</v>
      </c>
    </row>
    <row r="296" spans="1:41" s="52" customFormat="1" ht="25.5">
      <c r="A296" s="51" t="s">
        <v>28</v>
      </c>
      <c r="B296" s="120" t="s">
        <v>28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16720</v>
      </c>
      <c r="I296" s="122">
        <v>16723</v>
      </c>
      <c r="J296" s="123">
        <v>300</v>
      </c>
      <c r="K296" s="124">
        <f>K297+K299</f>
        <v>22395140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>
        <f>AG297+AG299</f>
        <v>22972020</v>
      </c>
      <c r="AH296" s="124"/>
      <c r="AI296" s="124"/>
      <c r="AJ296" s="124"/>
      <c r="AK296" s="124"/>
      <c r="AL296" s="124">
        <f>AL297+AL299</f>
        <v>21120305.2</v>
      </c>
      <c r="AM296" s="124"/>
      <c r="AN296" s="124"/>
      <c r="AO296" s="124">
        <f>AO297+AO299</f>
        <v>20105903.7</v>
      </c>
    </row>
    <row r="297" spans="1:41" s="52" customFormat="1" ht="25.5">
      <c r="A297" s="51" t="s">
        <v>50</v>
      </c>
      <c r="B297" s="120" t="s">
        <v>50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16720</v>
      </c>
      <c r="I297" s="122">
        <v>16723</v>
      </c>
      <c r="J297" s="123">
        <v>310</v>
      </c>
      <c r="K297" s="124">
        <f>K298</f>
        <v>18267180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>
        <f>AG298</f>
        <v>18737162</v>
      </c>
      <c r="AH297" s="124"/>
      <c r="AI297" s="124"/>
      <c r="AJ297" s="124"/>
      <c r="AK297" s="124"/>
      <c r="AL297" s="124">
        <f>AL298</f>
        <v>16563567</v>
      </c>
      <c r="AM297" s="124"/>
      <c r="AN297" s="124"/>
      <c r="AO297" s="124">
        <f>AO298</f>
        <v>15483435</v>
      </c>
    </row>
    <row r="298" spans="1:41" s="52" customFormat="1" ht="38.25">
      <c r="A298" s="51" t="s">
        <v>33</v>
      </c>
      <c r="B298" s="120" t="s">
        <v>33</v>
      </c>
      <c r="C298" s="121" t="s">
        <v>7</v>
      </c>
      <c r="D298" s="122">
        <v>1</v>
      </c>
      <c r="E298" s="122">
        <v>11</v>
      </c>
      <c r="F298" s="122">
        <v>1</v>
      </c>
      <c r="G298" s="122">
        <v>902</v>
      </c>
      <c r="H298" s="122">
        <v>16720</v>
      </c>
      <c r="I298" s="122">
        <v>16723</v>
      </c>
      <c r="J298" s="123">
        <v>313</v>
      </c>
      <c r="K298" s="124">
        <v>18267180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>
        <v>-10</v>
      </c>
      <c r="AF298" s="124"/>
      <c r="AG298" s="124">
        <f>18737172+AE298</f>
        <v>18737162</v>
      </c>
      <c r="AH298" s="124"/>
      <c r="AI298" s="124"/>
      <c r="AJ298" s="124"/>
      <c r="AK298" s="124"/>
      <c r="AL298" s="124">
        <v>16563567</v>
      </c>
      <c r="AM298" s="124"/>
      <c r="AN298" s="124"/>
      <c r="AO298" s="124">
        <v>15483435</v>
      </c>
    </row>
    <row r="299" spans="1:41" s="52" customFormat="1" ht="38.25">
      <c r="A299" s="51" t="s">
        <v>78</v>
      </c>
      <c r="B299" s="120" t="s">
        <v>78</v>
      </c>
      <c r="C299" s="121" t="s">
        <v>7</v>
      </c>
      <c r="D299" s="122">
        <v>1</v>
      </c>
      <c r="E299" s="122">
        <v>11</v>
      </c>
      <c r="F299" s="122">
        <v>1</v>
      </c>
      <c r="G299" s="122">
        <v>902</v>
      </c>
      <c r="H299" s="122">
        <v>16720</v>
      </c>
      <c r="I299" s="122">
        <v>16723</v>
      </c>
      <c r="J299" s="123">
        <v>320</v>
      </c>
      <c r="K299" s="124">
        <f>K300</f>
        <v>4127960</v>
      </c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>
        <f>AG300</f>
        <v>4234858</v>
      </c>
      <c r="AH299" s="124"/>
      <c r="AI299" s="124"/>
      <c r="AJ299" s="124"/>
      <c r="AK299" s="124"/>
      <c r="AL299" s="124">
        <f>AL300</f>
        <v>4556738.2</v>
      </c>
      <c r="AM299" s="124"/>
      <c r="AN299" s="124"/>
      <c r="AO299" s="124">
        <f>AO300</f>
        <v>4622468.7</v>
      </c>
    </row>
    <row r="300" spans="1:41" s="52" customFormat="1" ht="38.25">
      <c r="A300" s="51" t="s">
        <v>30</v>
      </c>
      <c r="B300" s="120" t="s">
        <v>30</v>
      </c>
      <c r="C300" s="121" t="s">
        <v>7</v>
      </c>
      <c r="D300" s="122">
        <v>1</v>
      </c>
      <c r="E300" s="122">
        <v>11</v>
      </c>
      <c r="F300" s="122">
        <v>1</v>
      </c>
      <c r="G300" s="122">
        <v>902</v>
      </c>
      <c r="H300" s="122">
        <v>16720</v>
      </c>
      <c r="I300" s="122">
        <v>16723</v>
      </c>
      <c r="J300" s="123">
        <v>323</v>
      </c>
      <c r="K300" s="124">
        <v>4127960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>
        <v>4234858</v>
      </c>
      <c r="AH300" s="124"/>
      <c r="AI300" s="124"/>
      <c r="AJ300" s="124"/>
      <c r="AK300" s="124"/>
      <c r="AL300" s="124">
        <v>4556738.2</v>
      </c>
      <c r="AM300" s="124"/>
      <c r="AN300" s="124"/>
      <c r="AO300" s="124">
        <v>4622468.7</v>
      </c>
    </row>
    <row r="301" spans="1:41" s="49" customFormat="1" ht="69.75" customHeight="1">
      <c r="A301" s="29" t="s">
        <v>83</v>
      </c>
      <c r="B301" s="115" t="s">
        <v>83</v>
      </c>
      <c r="C301" s="116" t="s">
        <v>7</v>
      </c>
      <c r="D301" s="117">
        <v>1</v>
      </c>
      <c r="E301" s="117">
        <v>11</v>
      </c>
      <c r="F301" s="117">
        <v>1</v>
      </c>
      <c r="G301" s="117">
        <v>902</v>
      </c>
      <c r="H301" s="117">
        <v>17900</v>
      </c>
      <c r="I301" s="117">
        <v>17900</v>
      </c>
      <c r="J301" s="118"/>
      <c r="K301" s="119">
        <f>K302+K306</f>
        <v>300592</v>
      </c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>
        <f>AG302+AG306</f>
        <v>312616</v>
      </c>
      <c r="AH301" s="119"/>
      <c r="AI301" s="119"/>
      <c r="AJ301" s="119"/>
      <c r="AK301" s="119"/>
      <c r="AL301" s="119">
        <f>AL302+AL306</f>
        <v>312616</v>
      </c>
      <c r="AM301" s="119"/>
      <c r="AN301" s="119"/>
      <c r="AO301" s="119">
        <f>AO302+AO306</f>
        <v>312616</v>
      </c>
    </row>
    <row r="302" spans="1:41" s="52" customFormat="1" ht="76.5">
      <c r="A302" s="51" t="s">
        <v>8</v>
      </c>
      <c r="B302" s="120" t="s">
        <v>8</v>
      </c>
      <c r="C302" s="121" t="s">
        <v>7</v>
      </c>
      <c r="D302" s="122">
        <v>1</v>
      </c>
      <c r="E302" s="122">
        <v>11</v>
      </c>
      <c r="F302" s="122">
        <v>1</v>
      </c>
      <c r="G302" s="122">
        <v>902</v>
      </c>
      <c r="H302" s="122">
        <v>17900</v>
      </c>
      <c r="I302" s="122">
        <v>17900</v>
      </c>
      <c r="J302" s="123">
        <v>100</v>
      </c>
      <c r="K302" s="124">
        <f>K303</f>
        <v>203286.91</v>
      </c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>
        <f>AG303</f>
        <v>211418.41</v>
      </c>
      <c r="AH302" s="124"/>
      <c r="AI302" s="124"/>
      <c r="AJ302" s="124"/>
      <c r="AK302" s="124"/>
      <c r="AL302" s="124">
        <f>AL303</f>
        <v>211418.41</v>
      </c>
      <c r="AM302" s="124"/>
      <c r="AN302" s="124"/>
      <c r="AO302" s="124">
        <f>AO303</f>
        <v>211418.41</v>
      </c>
    </row>
    <row r="303" spans="1:41" s="52" customFormat="1" ht="38.25">
      <c r="A303" s="51" t="s">
        <v>10</v>
      </c>
      <c r="B303" s="120" t="s">
        <v>10</v>
      </c>
      <c r="C303" s="121" t="s">
        <v>7</v>
      </c>
      <c r="D303" s="122">
        <v>1</v>
      </c>
      <c r="E303" s="122">
        <v>11</v>
      </c>
      <c r="F303" s="122">
        <v>1</v>
      </c>
      <c r="G303" s="122">
        <v>902</v>
      </c>
      <c r="H303" s="122">
        <v>17900</v>
      </c>
      <c r="I303" s="122">
        <v>17900</v>
      </c>
      <c r="J303" s="123">
        <v>120</v>
      </c>
      <c r="K303" s="124">
        <f>K304+K305</f>
        <v>203286.91</v>
      </c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>
        <f>AG304+AG305</f>
        <v>211418.41</v>
      </c>
      <c r="AH303" s="124"/>
      <c r="AI303" s="124"/>
      <c r="AJ303" s="124"/>
      <c r="AK303" s="124"/>
      <c r="AL303" s="124">
        <f>AL304+AL305</f>
        <v>211418.41</v>
      </c>
      <c r="AM303" s="124"/>
      <c r="AN303" s="124"/>
      <c r="AO303" s="124">
        <f>AO304+AO305</f>
        <v>211418.41</v>
      </c>
    </row>
    <row r="304" spans="1:41" s="52" customFormat="1" ht="25.5">
      <c r="A304" s="51" t="s">
        <v>131</v>
      </c>
      <c r="B304" s="120" t="s">
        <v>131</v>
      </c>
      <c r="C304" s="121" t="s">
        <v>7</v>
      </c>
      <c r="D304" s="122">
        <v>1</v>
      </c>
      <c r="E304" s="122">
        <v>11</v>
      </c>
      <c r="F304" s="122">
        <v>1</v>
      </c>
      <c r="G304" s="122">
        <v>902</v>
      </c>
      <c r="H304" s="122">
        <v>17900</v>
      </c>
      <c r="I304" s="122">
        <v>17900</v>
      </c>
      <c r="J304" s="123">
        <v>121</v>
      </c>
      <c r="K304" s="124">
        <v>156134.34</v>
      </c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>
        <v>162379.73</v>
      </c>
      <c r="AH304" s="124"/>
      <c r="AI304" s="124"/>
      <c r="AJ304" s="124"/>
      <c r="AK304" s="124"/>
      <c r="AL304" s="124">
        <v>162379.73</v>
      </c>
      <c r="AM304" s="124"/>
      <c r="AN304" s="124"/>
      <c r="AO304" s="124">
        <v>162379.73</v>
      </c>
    </row>
    <row r="305" spans="1:41" s="52" customFormat="1" ht="63.75">
      <c r="A305" s="51" t="s">
        <v>132</v>
      </c>
      <c r="B305" s="120" t="s">
        <v>132</v>
      </c>
      <c r="C305" s="121" t="s">
        <v>7</v>
      </c>
      <c r="D305" s="122">
        <v>1</v>
      </c>
      <c r="E305" s="122">
        <v>11</v>
      </c>
      <c r="F305" s="122">
        <v>1</v>
      </c>
      <c r="G305" s="122">
        <v>902</v>
      </c>
      <c r="H305" s="122">
        <v>17900</v>
      </c>
      <c r="I305" s="122">
        <v>17900</v>
      </c>
      <c r="J305" s="123">
        <v>129</v>
      </c>
      <c r="K305" s="124">
        <v>47152.57</v>
      </c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>
        <v>49038.68</v>
      </c>
      <c r="AH305" s="124"/>
      <c r="AI305" s="124"/>
      <c r="AJ305" s="124"/>
      <c r="AK305" s="124"/>
      <c r="AL305" s="124">
        <v>49038.68</v>
      </c>
      <c r="AM305" s="124"/>
      <c r="AN305" s="124"/>
      <c r="AO305" s="124">
        <v>49038.68</v>
      </c>
    </row>
    <row r="306" spans="1:41" s="52" customFormat="1" ht="38.25">
      <c r="A306" s="51" t="s">
        <v>133</v>
      </c>
      <c r="B306" s="120" t="s">
        <v>133</v>
      </c>
      <c r="C306" s="121" t="s">
        <v>7</v>
      </c>
      <c r="D306" s="122">
        <v>1</v>
      </c>
      <c r="E306" s="122">
        <v>11</v>
      </c>
      <c r="F306" s="122">
        <v>1</v>
      </c>
      <c r="G306" s="122">
        <v>902</v>
      </c>
      <c r="H306" s="122">
        <v>17900</v>
      </c>
      <c r="I306" s="122">
        <v>17900</v>
      </c>
      <c r="J306" s="123">
        <v>200</v>
      </c>
      <c r="K306" s="124">
        <f>K307</f>
        <v>97305.09</v>
      </c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>
        <f>AG307</f>
        <v>101197.59</v>
      </c>
      <c r="AH306" s="124"/>
      <c r="AI306" s="124"/>
      <c r="AJ306" s="124"/>
      <c r="AK306" s="124"/>
      <c r="AL306" s="124">
        <f>AL307</f>
        <v>101197.59</v>
      </c>
      <c r="AM306" s="124"/>
      <c r="AN306" s="124"/>
      <c r="AO306" s="124">
        <f>AO307</f>
        <v>101197.59</v>
      </c>
    </row>
    <row r="307" spans="1:41" s="52" customFormat="1" ht="38.25">
      <c r="A307" s="51" t="s">
        <v>13</v>
      </c>
      <c r="B307" s="120" t="s">
        <v>13</v>
      </c>
      <c r="C307" s="121" t="s">
        <v>7</v>
      </c>
      <c r="D307" s="122">
        <v>1</v>
      </c>
      <c r="E307" s="122">
        <v>11</v>
      </c>
      <c r="F307" s="122">
        <v>1</v>
      </c>
      <c r="G307" s="122">
        <v>902</v>
      </c>
      <c r="H307" s="122">
        <v>17900</v>
      </c>
      <c r="I307" s="122">
        <v>17900</v>
      </c>
      <c r="J307" s="123">
        <v>240</v>
      </c>
      <c r="K307" s="124">
        <f>K308</f>
        <v>97305.09</v>
      </c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>
        <f>AG308</f>
        <v>101197.59</v>
      </c>
      <c r="AH307" s="124"/>
      <c r="AI307" s="124"/>
      <c r="AJ307" s="124"/>
      <c r="AK307" s="124"/>
      <c r="AL307" s="124">
        <f>AL308</f>
        <v>101197.59</v>
      </c>
      <c r="AM307" s="124"/>
      <c r="AN307" s="124"/>
      <c r="AO307" s="124">
        <f>AO308</f>
        <v>101197.59</v>
      </c>
    </row>
    <row r="308" spans="1:41" s="52" customFormat="1" ht="38.25">
      <c r="A308" s="50" t="s">
        <v>134</v>
      </c>
      <c r="B308" s="120" t="s">
        <v>134</v>
      </c>
      <c r="C308" s="121" t="s">
        <v>7</v>
      </c>
      <c r="D308" s="122">
        <v>1</v>
      </c>
      <c r="E308" s="122">
        <v>11</v>
      </c>
      <c r="F308" s="122">
        <v>1</v>
      </c>
      <c r="G308" s="122">
        <v>902</v>
      </c>
      <c r="H308" s="122">
        <v>17900</v>
      </c>
      <c r="I308" s="122">
        <v>17900</v>
      </c>
      <c r="J308" s="123">
        <v>244</v>
      </c>
      <c r="K308" s="124">
        <v>97305.09</v>
      </c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>
        <v>101197.59</v>
      </c>
      <c r="AH308" s="124"/>
      <c r="AI308" s="124"/>
      <c r="AJ308" s="124"/>
      <c r="AK308" s="124"/>
      <c r="AL308" s="124">
        <v>101197.59</v>
      </c>
      <c r="AM308" s="124"/>
      <c r="AN308" s="124"/>
      <c r="AO308" s="124">
        <v>101197.59</v>
      </c>
    </row>
    <row r="309" spans="1:41" s="43" customFormat="1" ht="32.25" customHeight="1">
      <c r="A309" s="72" t="s">
        <v>62</v>
      </c>
      <c r="B309" s="72" t="s">
        <v>355</v>
      </c>
      <c r="C309" s="73" t="s">
        <v>7</v>
      </c>
      <c r="D309" s="64">
        <v>1</v>
      </c>
      <c r="E309" s="64">
        <v>11</v>
      </c>
      <c r="F309" s="64">
        <v>1</v>
      </c>
      <c r="G309" s="64">
        <v>902</v>
      </c>
      <c r="H309" s="64">
        <v>50820</v>
      </c>
      <c r="I309" s="64" t="s">
        <v>356</v>
      </c>
      <c r="J309" s="74"/>
      <c r="K309" s="42">
        <f>K310</f>
        <v>17874780</v>
      </c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42">
        <f>AG310</f>
        <v>67709</v>
      </c>
      <c r="AH309" s="42"/>
      <c r="AI309" s="42"/>
      <c r="AJ309" s="42"/>
      <c r="AK309" s="42"/>
      <c r="AL309" s="175">
        <f aca="true" t="shared" si="21" ref="AL309:AO311">AL310</f>
        <v>0</v>
      </c>
      <c r="AM309" s="175"/>
      <c r="AN309" s="175"/>
      <c r="AO309" s="175">
        <f t="shared" si="21"/>
        <v>0</v>
      </c>
    </row>
    <row r="310" spans="1:41" s="66" customFormat="1" ht="38.25">
      <c r="A310" s="76" t="s">
        <v>141</v>
      </c>
      <c r="B310" s="133" t="s">
        <v>258</v>
      </c>
      <c r="C310" s="55" t="s">
        <v>7</v>
      </c>
      <c r="D310" s="56">
        <v>1</v>
      </c>
      <c r="E310" s="56">
        <v>11</v>
      </c>
      <c r="F310" s="56">
        <v>1</v>
      </c>
      <c r="G310" s="56">
        <v>902</v>
      </c>
      <c r="H310" s="56">
        <v>50820</v>
      </c>
      <c r="I310" s="56" t="s">
        <v>356</v>
      </c>
      <c r="J310" s="57">
        <v>600</v>
      </c>
      <c r="K310" s="47">
        <f>K311</f>
        <v>17874780</v>
      </c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>
        <f>AG311</f>
        <v>67709</v>
      </c>
      <c r="AH310" s="47"/>
      <c r="AI310" s="47"/>
      <c r="AJ310" s="47"/>
      <c r="AK310" s="47"/>
      <c r="AL310" s="176">
        <f t="shared" si="21"/>
        <v>0</v>
      </c>
      <c r="AM310" s="176"/>
      <c r="AN310" s="176"/>
      <c r="AO310" s="176">
        <f t="shared" si="21"/>
        <v>0</v>
      </c>
    </row>
    <row r="311" spans="1:41" s="66" customFormat="1" ht="25.5">
      <c r="A311" s="54" t="s">
        <v>44</v>
      </c>
      <c r="B311" s="133" t="s">
        <v>259</v>
      </c>
      <c r="C311" s="55" t="s">
        <v>7</v>
      </c>
      <c r="D311" s="56">
        <v>1</v>
      </c>
      <c r="E311" s="56">
        <v>11</v>
      </c>
      <c r="F311" s="56">
        <v>1</v>
      </c>
      <c r="G311" s="56">
        <v>902</v>
      </c>
      <c r="H311" s="56">
        <v>50820</v>
      </c>
      <c r="I311" s="56" t="s">
        <v>356</v>
      </c>
      <c r="J311" s="57">
        <v>610</v>
      </c>
      <c r="K311" s="47">
        <f>K312</f>
        <v>17874780</v>
      </c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>
        <f>AG312</f>
        <v>67709</v>
      </c>
      <c r="AH311" s="47"/>
      <c r="AI311" s="47"/>
      <c r="AJ311" s="47"/>
      <c r="AK311" s="47"/>
      <c r="AL311" s="176">
        <f t="shared" si="21"/>
        <v>0</v>
      </c>
      <c r="AM311" s="176"/>
      <c r="AN311" s="176"/>
      <c r="AO311" s="176">
        <f t="shared" si="21"/>
        <v>0</v>
      </c>
    </row>
    <row r="312" spans="1:41" s="66" customFormat="1" ht="36" customHeight="1">
      <c r="A312" s="54" t="s">
        <v>39</v>
      </c>
      <c r="B312" s="133" t="s">
        <v>260</v>
      </c>
      <c r="C312" s="55" t="s">
        <v>7</v>
      </c>
      <c r="D312" s="56">
        <v>1</v>
      </c>
      <c r="E312" s="56">
        <v>11</v>
      </c>
      <c r="F312" s="56">
        <v>1</v>
      </c>
      <c r="G312" s="56">
        <v>902</v>
      </c>
      <c r="H312" s="56">
        <v>50820</v>
      </c>
      <c r="I312" s="56" t="s">
        <v>356</v>
      </c>
      <c r="J312" s="57">
        <v>612</v>
      </c>
      <c r="K312" s="47">
        <v>17874780</v>
      </c>
      <c r="L312" s="47"/>
      <c r="M312" s="47"/>
      <c r="N312" s="47"/>
      <c r="O312" s="47"/>
      <c r="P312" s="47"/>
      <c r="Q312" s="47">
        <v>-17874780</v>
      </c>
      <c r="R312" s="47"/>
      <c r="S312" s="47"/>
      <c r="T312" s="47"/>
      <c r="U312" s="47"/>
      <c r="V312" s="47"/>
      <c r="W312" s="47"/>
      <c r="X312" s="47"/>
      <c r="Y312" s="47"/>
      <c r="Z312" s="47"/>
      <c r="AA312" s="47">
        <v>67709</v>
      </c>
      <c r="AB312" s="47"/>
      <c r="AC312" s="47"/>
      <c r="AD312" s="47"/>
      <c r="AE312" s="47"/>
      <c r="AF312" s="47"/>
      <c r="AG312" s="47">
        <f>AA312</f>
        <v>67709</v>
      </c>
      <c r="AH312" s="47"/>
      <c r="AI312" s="47"/>
      <c r="AJ312" s="47"/>
      <c r="AK312" s="47"/>
      <c r="AL312" s="176">
        <v>0</v>
      </c>
      <c r="AM312" s="176"/>
      <c r="AN312" s="176"/>
      <c r="AO312" s="176">
        <v>0</v>
      </c>
    </row>
    <row r="313" spans="1:41" s="49" customFormat="1" ht="63.75">
      <c r="A313" s="48"/>
      <c r="B313" s="115" t="s">
        <v>323</v>
      </c>
      <c r="C313" s="116" t="s">
        <v>7</v>
      </c>
      <c r="D313" s="117">
        <v>1</v>
      </c>
      <c r="E313" s="117">
        <v>11</v>
      </c>
      <c r="F313" s="117">
        <v>1</v>
      </c>
      <c r="G313" s="117">
        <v>902</v>
      </c>
      <c r="H313" s="117"/>
      <c r="I313" s="117">
        <v>51200</v>
      </c>
      <c r="J313" s="118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>
        <f>AG314</f>
        <v>163662</v>
      </c>
      <c r="AH313" s="119"/>
      <c r="AI313" s="119"/>
      <c r="AJ313" s="119"/>
      <c r="AK313" s="119"/>
      <c r="AL313" s="119">
        <f>AL314</f>
        <v>16048</v>
      </c>
      <c r="AM313" s="119"/>
      <c r="AN313" s="119"/>
      <c r="AO313" s="119">
        <f>AO314</f>
        <v>37410</v>
      </c>
    </row>
    <row r="314" spans="1:41" s="52" customFormat="1" ht="38.25">
      <c r="A314" s="50"/>
      <c r="B314" s="120" t="s">
        <v>133</v>
      </c>
      <c r="C314" s="121" t="s">
        <v>7</v>
      </c>
      <c r="D314" s="122">
        <v>1</v>
      </c>
      <c r="E314" s="122">
        <v>11</v>
      </c>
      <c r="F314" s="122">
        <v>1</v>
      </c>
      <c r="G314" s="122">
        <v>902</v>
      </c>
      <c r="H314" s="122"/>
      <c r="I314" s="122">
        <v>51200</v>
      </c>
      <c r="J314" s="123">
        <v>200</v>
      </c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>
        <f>AG315</f>
        <v>163662</v>
      </c>
      <c r="AH314" s="124"/>
      <c r="AI314" s="124"/>
      <c r="AJ314" s="124"/>
      <c r="AK314" s="124"/>
      <c r="AL314" s="124">
        <f>AL315</f>
        <v>16048</v>
      </c>
      <c r="AM314" s="124"/>
      <c r="AN314" s="124"/>
      <c r="AO314" s="124">
        <f>AO315</f>
        <v>37410</v>
      </c>
    </row>
    <row r="315" spans="1:41" s="52" customFormat="1" ht="38.25">
      <c r="A315" s="50"/>
      <c r="B315" s="120" t="s">
        <v>13</v>
      </c>
      <c r="C315" s="121" t="s">
        <v>7</v>
      </c>
      <c r="D315" s="122">
        <v>1</v>
      </c>
      <c r="E315" s="122">
        <v>11</v>
      </c>
      <c r="F315" s="122">
        <v>1</v>
      </c>
      <c r="G315" s="122">
        <v>902</v>
      </c>
      <c r="H315" s="122"/>
      <c r="I315" s="122">
        <v>51200</v>
      </c>
      <c r="J315" s="123">
        <v>240</v>
      </c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>
        <f>AG316</f>
        <v>163662</v>
      </c>
      <c r="AH315" s="124"/>
      <c r="AI315" s="124"/>
      <c r="AJ315" s="124"/>
      <c r="AK315" s="124"/>
      <c r="AL315" s="124">
        <f>AL316</f>
        <v>16048</v>
      </c>
      <c r="AM315" s="124"/>
      <c r="AN315" s="124"/>
      <c r="AO315" s="124">
        <f>AO316</f>
        <v>37410</v>
      </c>
    </row>
    <row r="316" spans="1:41" s="52" customFormat="1" ht="38.25">
      <c r="A316" s="50"/>
      <c r="B316" s="120" t="s">
        <v>134</v>
      </c>
      <c r="C316" s="121" t="s">
        <v>7</v>
      </c>
      <c r="D316" s="122">
        <v>1</v>
      </c>
      <c r="E316" s="122">
        <v>11</v>
      </c>
      <c r="F316" s="122">
        <v>1</v>
      </c>
      <c r="G316" s="122">
        <v>902</v>
      </c>
      <c r="H316" s="122"/>
      <c r="I316" s="122">
        <v>51200</v>
      </c>
      <c r="J316" s="123">
        <v>244</v>
      </c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>
        <v>163662</v>
      </c>
      <c r="AH316" s="124"/>
      <c r="AI316" s="124"/>
      <c r="AJ316" s="124"/>
      <c r="AK316" s="124"/>
      <c r="AL316" s="124">
        <v>16048</v>
      </c>
      <c r="AM316" s="124"/>
      <c r="AN316" s="124"/>
      <c r="AO316" s="124">
        <v>37410</v>
      </c>
    </row>
    <row r="317" spans="1:41" ht="12.75" hidden="1">
      <c r="A317" s="9"/>
      <c r="B317" s="135"/>
      <c r="C317" s="136"/>
      <c r="D317" s="137"/>
      <c r="E317" s="137"/>
      <c r="F317" s="137"/>
      <c r="G317" s="137"/>
      <c r="H317" s="137"/>
      <c r="I317" s="137"/>
      <c r="J317" s="138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</row>
    <row r="318" spans="1:41" s="49" customFormat="1" ht="63.75">
      <c r="A318" s="60" t="s">
        <v>62</v>
      </c>
      <c r="B318" s="134" t="s">
        <v>62</v>
      </c>
      <c r="C318" s="116" t="s">
        <v>7</v>
      </c>
      <c r="D318" s="117">
        <v>1</v>
      </c>
      <c r="E318" s="117">
        <v>11</v>
      </c>
      <c r="F318" s="117">
        <v>1</v>
      </c>
      <c r="G318" s="117">
        <v>902</v>
      </c>
      <c r="H318" s="117" t="s">
        <v>206</v>
      </c>
      <c r="I318" s="117" t="s">
        <v>206</v>
      </c>
      <c r="J318" s="118"/>
      <c r="K318" s="119">
        <f>K319</f>
        <v>0</v>
      </c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>
        <f>AG319</f>
        <v>66276210</v>
      </c>
      <c r="AH318" s="119"/>
      <c r="AI318" s="119"/>
      <c r="AJ318" s="119"/>
      <c r="AK318" s="119"/>
      <c r="AL318" s="119">
        <f aca="true" t="shared" si="22" ref="AL318:AO320">AL319</f>
        <v>37872120</v>
      </c>
      <c r="AM318" s="119"/>
      <c r="AN318" s="119"/>
      <c r="AO318" s="119">
        <f t="shared" si="22"/>
        <v>37872120</v>
      </c>
    </row>
    <row r="319" spans="1:41" s="52" customFormat="1" ht="38.25">
      <c r="A319" s="61" t="s">
        <v>141</v>
      </c>
      <c r="B319" s="140" t="s">
        <v>141</v>
      </c>
      <c r="C319" s="121" t="s">
        <v>7</v>
      </c>
      <c r="D319" s="122">
        <v>1</v>
      </c>
      <c r="E319" s="122">
        <v>11</v>
      </c>
      <c r="F319" s="122">
        <v>1</v>
      </c>
      <c r="G319" s="122">
        <v>902</v>
      </c>
      <c r="H319" s="122" t="s">
        <v>206</v>
      </c>
      <c r="I319" s="122" t="s">
        <v>206</v>
      </c>
      <c r="J319" s="123">
        <v>400</v>
      </c>
      <c r="K319" s="124">
        <f>K320</f>
        <v>0</v>
      </c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>
        <f>AG320</f>
        <v>66276210</v>
      </c>
      <c r="AH319" s="124"/>
      <c r="AI319" s="124"/>
      <c r="AJ319" s="124"/>
      <c r="AK319" s="124"/>
      <c r="AL319" s="124">
        <f t="shared" si="22"/>
        <v>37872120</v>
      </c>
      <c r="AM319" s="124"/>
      <c r="AN319" s="124"/>
      <c r="AO319" s="124">
        <f t="shared" si="22"/>
        <v>37872120</v>
      </c>
    </row>
    <row r="320" spans="1:41" s="52" customFormat="1" ht="12.75">
      <c r="A320" s="50" t="s">
        <v>44</v>
      </c>
      <c r="B320" s="120" t="s">
        <v>44</v>
      </c>
      <c r="C320" s="121" t="s">
        <v>7</v>
      </c>
      <c r="D320" s="122">
        <v>1</v>
      </c>
      <c r="E320" s="122">
        <v>11</v>
      </c>
      <c r="F320" s="122">
        <v>1</v>
      </c>
      <c r="G320" s="122">
        <v>902</v>
      </c>
      <c r="H320" s="122" t="s">
        <v>206</v>
      </c>
      <c r="I320" s="122" t="s">
        <v>206</v>
      </c>
      <c r="J320" s="123">
        <v>410</v>
      </c>
      <c r="K320" s="124">
        <f>K321</f>
        <v>0</v>
      </c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>
        <f>AG321</f>
        <v>66276210</v>
      </c>
      <c r="AH320" s="124"/>
      <c r="AI320" s="124"/>
      <c r="AJ320" s="124"/>
      <c r="AK320" s="124"/>
      <c r="AL320" s="124">
        <f t="shared" si="22"/>
        <v>37872120</v>
      </c>
      <c r="AM320" s="124"/>
      <c r="AN320" s="124"/>
      <c r="AO320" s="124">
        <f t="shared" si="22"/>
        <v>37872120</v>
      </c>
    </row>
    <row r="321" spans="1:41" s="52" customFormat="1" ht="51">
      <c r="A321" s="50" t="s">
        <v>39</v>
      </c>
      <c r="B321" s="120" t="s">
        <v>39</v>
      </c>
      <c r="C321" s="121" t="s">
        <v>7</v>
      </c>
      <c r="D321" s="122">
        <v>1</v>
      </c>
      <c r="E321" s="122">
        <v>11</v>
      </c>
      <c r="F321" s="122">
        <v>1</v>
      </c>
      <c r="G321" s="122">
        <v>902</v>
      </c>
      <c r="H321" s="122" t="s">
        <v>206</v>
      </c>
      <c r="I321" s="122" t="s">
        <v>206</v>
      </c>
      <c r="J321" s="123">
        <v>412</v>
      </c>
      <c r="K321" s="124">
        <v>0</v>
      </c>
      <c r="L321" s="124"/>
      <c r="M321" s="124"/>
      <c r="N321" s="124"/>
      <c r="O321" s="124"/>
      <c r="P321" s="124">
        <v>21606552</v>
      </c>
      <c r="Q321" s="124">
        <v>17874780</v>
      </c>
      <c r="R321" s="124"/>
      <c r="S321" s="124"/>
      <c r="T321" s="124"/>
      <c r="U321" s="124"/>
      <c r="V321" s="124">
        <v>-21584623.72</v>
      </c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>
        <v>66276210</v>
      </c>
      <c r="AH321" s="124"/>
      <c r="AI321" s="124"/>
      <c r="AJ321" s="124"/>
      <c r="AK321" s="124"/>
      <c r="AL321" s="124">
        <v>37872120</v>
      </c>
      <c r="AM321" s="124"/>
      <c r="AN321" s="124"/>
      <c r="AO321" s="124">
        <v>37872120</v>
      </c>
    </row>
    <row r="322" spans="1:41" s="3" customFormat="1" ht="63.75" hidden="1">
      <c r="A322" s="19" t="s">
        <v>153</v>
      </c>
      <c r="B322" s="63" t="s">
        <v>153</v>
      </c>
      <c r="C322" s="73" t="s">
        <v>7</v>
      </c>
      <c r="D322" s="64">
        <v>1</v>
      </c>
      <c r="E322" s="64">
        <v>11</v>
      </c>
      <c r="F322" s="64">
        <v>1</v>
      </c>
      <c r="G322" s="64">
        <v>902</v>
      </c>
      <c r="H322" s="64">
        <v>51200</v>
      </c>
      <c r="I322" s="64">
        <v>51200</v>
      </c>
      <c r="J322" s="41"/>
      <c r="K322" s="42">
        <f>K323</f>
        <v>0</v>
      </c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>
        <f>AG323</f>
        <v>0</v>
      </c>
      <c r="AH322" s="42"/>
      <c r="AI322" s="42"/>
      <c r="AJ322" s="42"/>
      <c r="AK322" s="42"/>
      <c r="AL322" s="42">
        <f aca="true" t="shared" si="23" ref="AL322:AO324">AL323</f>
        <v>0</v>
      </c>
      <c r="AM322" s="42"/>
      <c r="AN322" s="42"/>
      <c r="AO322" s="42">
        <f t="shared" si="23"/>
        <v>0</v>
      </c>
    </row>
    <row r="323" spans="1:41" ht="38.25" hidden="1">
      <c r="A323" s="20" t="s">
        <v>133</v>
      </c>
      <c r="B323" s="54" t="s">
        <v>133</v>
      </c>
      <c r="C323" s="55" t="s">
        <v>7</v>
      </c>
      <c r="D323" s="56">
        <v>1</v>
      </c>
      <c r="E323" s="56">
        <v>11</v>
      </c>
      <c r="F323" s="56">
        <v>1</v>
      </c>
      <c r="G323" s="56">
        <v>902</v>
      </c>
      <c r="H323" s="56">
        <v>51200</v>
      </c>
      <c r="I323" s="56">
        <v>51200</v>
      </c>
      <c r="J323" s="57" t="s">
        <v>12</v>
      </c>
      <c r="K323" s="47">
        <f>K324</f>
        <v>0</v>
      </c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>
        <f>AG324</f>
        <v>0</v>
      </c>
      <c r="AH323" s="47"/>
      <c r="AI323" s="47"/>
      <c r="AJ323" s="47"/>
      <c r="AK323" s="47"/>
      <c r="AL323" s="47">
        <f t="shared" si="23"/>
        <v>0</v>
      </c>
      <c r="AM323" s="47"/>
      <c r="AN323" s="47"/>
      <c r="AO323" s="47">
        <f t="shared" si="23"/>
        <v>0</v>
      </c>
    </row>
    <row r="324" spans="1:41" ht="38.25" hidden="1">
      <c r="A324" s="20" t="s">
        <v>13</v>
      </c>
      <c r="B324" s="54" t="s">
        <v>13</v>
      </c>
      <c r="C324" s="55" t="s">
        <v>7</v>
      </c>
      <c r="D324" s="56">
        <v>1</v>
      </c>
      <c r="E324" s="56">
        <v>11</v>
      </c>
      <c r="F324" s="56">
        <v>1</v>
      </c>
      <c r="G324" s="56">
        <v>902</v>
      </c>
      <c r="H324" s="56">
        <v>51200</v>
      </c>
      <c r="I324" s="56">
        <v>51200</v>
      </c>
      <c r="J324" s="57">
        <v>240</v>
      </c>
      <c r="K324" s="47">
        <f>K325</f>
        <v>0</v>
      </c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>
        <f>AG325</f>
        <v>0</v>
      </c>
      <c r="AH324" s="47"/>
      <c r="AI324" s="47"/>
      <c r="AJ324" s="47"/>
      <c r="AK324" s="47"/>
      <c r="AL324" s="47">
        <f t="shared" si="23"/>
        <v>0</v>
      </c>
      <c r="AM324" s="47"/>
      <c r="AN324" s="47"/>
      <c r="AO324" s="47">
        <f t="shared" si="23"/>
        <v>0</v>
      </c>
    </row>
    <row r="325" spans="1:41" ht="38.25" hidden="1">
      <c r="A325" s="25" t="s">
        <v>134</v>
      </c>
      <c r="B325" s="54" t="s">
        <v>134</v>
      </c>
      <c r="C325" s="55" t="s">
        <v>7</v>
      </c>
      <c r="D325" s="56">
        <v>1</v>
      </c>
      <c r="E325" s="56">
        <v>11</v>
      </c>
      <c r="F325" s="56">
        <v>1</v>
      </c>
      <c r="G325" s="56">
        <v>902</v>
      </c>
      <c r="H325" s="56">
        <v>51200</v>
      </c>
      <c r="I325" s="56">
        <v>51200</v>
      </c>
      <c r="J325" s="57">
        <v>244</v>
      </c>
      <c r="K325" s="47">
        <v>0</v>
      </c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>
        <v>0</v>
      </c>
      <c r="AH325" s="47"/>
      <c r="AI325" s="47"/>
      <c r="AJ325" s="47"/>
      <c r="AK325" s="47"/>
      <c r="AL325" s="47">
        <v>0</v>
      </c>
      <c r="AM325" s="47"/>
      <c r="AN325" s="47"/>
      <c r="AO325" s="47">
        <v>0</v>
      </c>
    </row>
    <row r="326" spans="1:41" s="49" customFormat="1" ht="38.25">
      <c r="A326" s="59" t="s">
        <v>186</v>
      </c>
      <c r="B326" s="134" t="s">
        <v>186</v>
      </c>
      <c r="C326" s="116" t="s">
        <v>7</v>
      </c>
      <c r="D326" s="117">
        <v>1</v>
      </c>
      <c r="E326" s="117">
        <v>11</v>
      </c>
      <c r="F326" s="117">
        <v>1</v>
      </c>
      <c r="G326" s="117">
        <v>902</v>
      </c>
      <c r="H326" s="117">
        <v>52600</v>
      </c>
      <c r="I326" s="117">
        <v>52600</v>
      </c>
      <c r="J326" s="118"/>
      <c r="K326" s="119">
        <f>K327</f>
        <v>476409.1</v>
      </c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>
        <f>AG327</f>
        <v>452495.43</v>
      </c>
      <c r="AH326" s="119"/>
      <c r="AI326" s="119"/>
      <c r="AJ326" s="119"/>
      <c r="AK326" s="119"/>
      <c r="AL326" s="119">
        <f aca="true" t="shared" si="24" ref="AL326:AO328">AL327</f>
        <v>476564.04</v>
      </c>
      <c r="AM326" s="119"/>
      <c r="AN326" s="119"/>
      <c r="AO326" s="119">
        <f t="shared" si="24"/>
        <v>458913.75</v>
      </c>
    </row>
    <row r="327" spans="1:41" s="52" customFormat="1" ht="25.5">
      <c r="A327" s="51" t="s">
        <v>28</v>
      </c>
      <c r="B327" s="120" t="s">
        <v>28</v>
      </c>
      <c r="C327" s="121" t="s">
        <v>7</v>
      </c>
      <c r="D327" s="122">
        <v>1</v>
      </c>
      <c r="E327" s="122">
        <v>11</v>
      </c>
      <c r="F327" s="122">
        <v>1</v>
      </c>
      <c r="G327" s="122">
        <v>902</v>
      </c>
      <c r="H327" s="122">
        <v>52600</v>
      </c>
      <c r="I327" s="122">
        <v>52600</v>
      </c>
      <c r="J327" s="123">
        <v>300</v>
      </c>
      <c r="K327" s="124">
        <f>K328</f>
        <v>476409.1</v>
      </c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>
        <f>AG328</f>
        <v>452495.43</v>
      </c>
      <c r="AH327" s="124"/>
      <c r="AI327" s="124"/>
      <c r="AJ327" s="124"/>
      <c r="AK327" s="124"/>
      <c r="AL327" s="124">
        <f t="shared" si="24"/>
        <v>476564.04</v>
      </c>
      <c r="AM327" s="124"/>
      <c r="AN327" s="124"/>
      <c r="AO327" s="124">
        <f t="shared" si="24"/>
        <v>458913.75</v>
      </c>
    </row>
    <row r="328" spans="1:41" s="52" customFormat="1" ht="25.5">
      <c r="A328" s="51" t="s">
        <v>50</v>
      </c>
      <c r="B328" s="120" t="s">
        <v>50</v>
      </c>
      <c r="C328" s="121" t="s">
        <v>7</v>
      </c>
      <c r="D328" s="122">
        <v>1</v>
      </c>
      <c r="E328" s="122">
        <v>11</v>
      </c>
      <c r="F328" s="122">
        <v>1</v>
      </c>
      <c r="G328" s="122">
        <v>902</v>
      </c>
      <c r="H328" s="122">
        <v>52600</v>
      </c>
      <c r="I328" s="122">
        <v>52600</v>
      </c>
      <c r="J328" s="123">
        <v>310</v>
      </c>
      <c r="K328" s="124">
        <f>K329</f>
        <v>476409.1</v>
      </c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>
        <f>AG329</f>
        <v>452495.43</v>
      </c>
      <c r="AH328" s="124"/>
      <c r="AI328" s="124"/>
      <c r="AJ328" s="124"/>
      <c r="AK328" s="124"/>
      <c r="AL328" s="124">
        <f t="shared" si="24"/>
        <v>476564.04</v>
      </c>
      <c r="AM328" s="124"/>
      <c r="AN328" s="124"/>
      <c r="AO328" s="124">
        <f t="shared" si="24"/>
        <v>458913.75</v>
      </c>
    </row>
    <row r="329" spans="1:41" s="52" customFormat="1" ht="38.25">
      <c r="A329" s="51" t="s">
        <v>33</v>
      </c>
      <c r="B329" s="120" t="s">
        <v>33</v>
      </c>
      <c r="C329" s="121" t="s">
        <v>7</v>
      </c>
      <c r="D329" s="122">
        <v>1</v>
      </c>
      <c r="E329" s="122">
        <v>11</v>
      </c>
      <c r="F329" s="122">
        <v>1</v>
      </c>
      <c r="G329" s="122">
        <v>902</v>
      </c>
      <c r="H329" s="122">
        <v>52600</v>
      </c>
      <c r="I329" s="122">
        <v>52600</v>
      </c>
      <c r="J329" s="123">
        <v>313</v>
      </c>
      <c r="K329" s="124">
        <v>476409.1</v>
      </c>
      <c r="L329" s="124"/>
      <c r="M329" s="124"/>
      <c r="N329" s="124"/>
      <c r="O329" s="124"/>
      <c r="P329" s="124">
        <v>30451.13</v>
      </c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>
        <v>-56654.07</v>
      </c>
      <c r="AC329" s="124"/>
      <c r="AD329" s="124"/>
      <c r="AE329" s="124"/>
      <c r="AF329" s="124"/>
      <c r="AG329" s="124">
        <f>509149.5+AB329</f>
        <v>452495.43</v>
      </c>
      <c r="AH329" s="124"/>
      <c r="AI329" s="124"/>
      <c r="AJ329" s="124"/>
      <c r="AK329" s="124"/>
      <c r="AL329" s="124">
        <v>476564.04</v>
      </c>
      <c r="AM329" s="124"/>
      <c r="AN329" s="124"/>
      <c r="AO329" s="124">
        <v>458913.75</v>
      </c>
    </row>
    <row r="330" spans="1:41" s="49" customFormat="1" ht="76.5">
      <c r="A330" s="29"/>
      <c r="B330" s="115" t="s">
        <v>380</v>
      </c>
      <c r="C330" s="116" t="s">
        <v>7</v>
      </c>
      <c r="D330" s="117">
        <v>1</v>
      </c>
      <c r="E330" s="117">
        <v>11</v>
      </c>
      <c r="F330" s="117">
        <v>1</v>
      </c>
      <c r="G330" s="117">
        <v>902</v>
      </c>
      <c r="H330" s="117">
        <v>52600</v>
      </c>
      <c r="I330" s="117" t="s">
        <v>276</v>
      </c>
      <c r="J330" s="118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>
        <f>AG331</f>
        <v>2462209</v>
      </c>
      <c r="AH330" s="119"/>
      <c r="AI330" s="119"/>
      <c r="AJ330" s="119"/>
      <c r="AK330" s="119"/>
      <c r="AL330" s="119"/>
      <c r="AM330" s="119"/>
      <c r="AN330" s="119"/>
      <c r="AO330" s="119"/>
    </row>
    <row r="331" spans="1:41" s="52" customFormat="1" ht="12.75">
      <c r="A331" s="51"/>
      <c r="B331" s="127" t="s">
        <v>325</v>
      </c>
      <c r="C331" s="121" t="s">
        <v>7</v>
      </c>
      <c r="D331" s="122">
        <v>1</v>
      </c>
      <c r="E331" s="122">
        <v>11</v>
      </c>
      <c r="F331" s="122">
        <v>1</v>
      </c>
      <c r="G331" s="122">
        <v>902</v>
      </c>
      <c r="H331" s="122">
        <v>52600</v>
      </c>
      <c r="I331" s="122" t="s">
        <v>276</v>
      </c>
      <c r="J331" s="123">
        <v>800</v>
      </c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>
        <f>AG332</f>
        <v>2462209</v>
      </c>
      <c r="AH331" s="124"/>
      <c r="AI331" s="124"/>
      <c r="AJ331" s="124"/>
      <c r="AK331" s="124"/>
      <c r="AL331" s="124"/>
      <c r="AM331" s="124"/>
      <c r="AN331" s="124"/>
      <c r="AO331" s="124"/>
    </row>
    <row r="332" spans="1:41" s="52" customFormat="1" ht="63.75">
      <c r="A332" s="51"/>
      <c r="B332" s="127" t="s">
        <v>326</v>
      </c>
      <c r="C332" s="121" t="s">
        <v>7</v>
      </c>
      <c r="D332" s="122">
        <v>1</v>
      </c>
      <c r="E332" s="122">
        <v>11</v>
      </c>
      <c r="F332" s="122">
        <v>1</v>
      </c>
      <c r="G332" s="122">
        <v>902</v>
      </c>
      <c r="H332" s="122">
        <v>52600</v>
      </c>
      <c r="I332" s="122" t="s">
        <v>276</v>
      </c>
      <c r="J332" s="123">
        <v>810</v>
      </c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>
        <f>AG333</f>
        <v>2462209</v>
      </c>
      <c r="AH332" s="124"/>
      <c r="AI332" s="124"/>
      <c r="AJ332" s="124"/>
      <c r="AK332" s="124"/>
      <c r="AL332" s="124"/>
      <c r="AM332" s="124"/>
      <c r="AN332" s="124"/>
      <c r="AO332" s="124"/>
    </row>
    <row r="333" spans="1:41" s="52" customFormat="1" ht="63.75">
      <c r="A333" s="51"/>
      <c r="B333" s="127" t="s">
        <v>327</v>
      </c>
      <c r="C333" s="121" t="s">
        <v>7</v>
      </c>
      <c r="D333" s="122">
        <v>1</v>
      </c>
      <c r="E333" s="122">
        <v>11</v>
      </c>
      <c r="F333" s="122">
        <v>1</v>
      </c>
      <c r="G333" s="122">
        <v>902</v>
      </c>
      <c r="H333" s="122">
        <v>52600</v>
      </c>
      <c r="I333" s="122" t="s">
        <v>276</v>
      </c>
      <c r="J333" s="123">
        <v>814</v>
      </c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>
        <v>2462209</v>
      </c>
      <c r="AG333" s="124">
        <f>AF333</f>
        <v>2462209</v>
      </c>
      <c r="AH333" s="124"/>
      <c r="AI333" s="124"/>
      <c r="AJ333" s="124"/>
      <c r="AK333" s="124"/>
      <c r="AL333" s="124"/>
      <c r="AM333" s="124"/>
      <c r="AN333" s="124"/>
      <c r="AO333" s="124"/>
    </row>
    <row r="334" spans="1:41" s="3" customFormat="1" ht="73.5" customHeight="1">
      <c r="A334" s="26" t="s">
        <v>154</v>
      </c>
      <c r="B334" s="141" t="s">
        <v>353</v>
      </c>
      <c r="C334" s="73" t="s">
        <v>7</v>
      </c>
      <c r="D334" s="64">
        <v>1</v>
      </c>
      <c r="E334" s="64">
        <v>11</v>
      </c>
      <c r="F334" s="64">
        <v>1</v>
      </c>
      <c r="G334" s="64">
        <v>902</v>
      </c>
      <c r="H334" s="64">
        <v>53910</v>
      </c>
      <c r="I334" s="64" t="s">
        <v>352</v>
      </c>
      <c r="J334" s="142"/>
      <c r="K334" s="42">
        <f>K335</f>
        <v>0</v>
      </c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42">
        <f>AG335</f>
        <v>115400</v>
      </c>
      <c r="AH334" s="42"/>
      <c r="AI334" s="42"/>
      <c r="AJ334" s="42"/>
      <c r="AK334" s="42"/>
      <c r="AL334" s="175">
        <f aca="true" t="shared" si="25" ref="AL334:AO336">AL335</f>
        <v>0</v>
      </c>
      <c r="AM334" s="175"/>
      <c r="AN334" s="175"/>
      <c r="AO334" s="175">
        <f t="shared" si="25"/>
        <v>0</v>
      </c>
    </row>
    <row r="335" spans="1:41" ht="44.25" customHeight="1">
      <c r="A335" s="20" t="s">
        <v>133</v>
      </c>
      <c r="B335" s="133" t="s">
        <v>258</v>
      </c>
      <c r="C335" s="55" t="s">
        <v>7</v>
      </c>
      <c r="D335" s="56">
        <v>1</v>
      </c>
      <c r="E335" s="56">
        <v>11</v>
      </c>
      <c r="F335" s="56">
        <v>1</v>
      </c>
      <c r="G335" s="56">
        <v>902</v>
      </c>
      <c r="H335" s="56">
        <v>53910</v>
      </c>
      <c r="I335" s="56" t="s">
        <v>352</v>
      </c>
      <c r="J335" s="144">
        <v>600</v>
      </c>
      <c r="K335" s="47">
        <f>K336</f>
        <v>0</v>
      </c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47">
        <f>AG336</f>
        <v>115400</v>
      </c>
      <c r="AH335" s="47"/>
      <c r="AI335" s="47"/>
      <c r="AJ335" s="47"/>
      <c r="AK335" s="47"/>
      <c r="AL335" s="176">
        <f t="shared" si="25"/>
        <v>0</v>
      </c>
      <c r="AM335" s="176"/>
      <c r="AN335" s="176"/>
      <c r="AO335" s="176">
        <f t="shared" si="25"/>
        <v>0</v>
      </c>
    </row>
    <row r="336" spans="1:41" ht="27" customHeight="1">
      <c r="A336" s="20" t="s">
        <v>13</v>
      </c>
      <c r="B336" s="133" t="s">
        <v>259</v>
      </c>
      <c r="C336" s="55" t="s">
        <v>7</v>
      </c>
      <c r="D336" s="56">
        <v>1</v>
      </c>
      <c r="E336" s="56">
        <v>11</v>
      </c>
      <c r="F336" s="56">
        <v>1</v>
      </c>
      <c r="G336" s="56">
        <v>902</v>
      </c>
      <c r="H336" s="56">
        <v>53910</v>
      </c>
      <c r="I336" s="56" t="s">
        <v>352</v>
      </c>
      <c r="J336" s="144">
        <v>610</v>
      </c>
      <c r="K336" s="47">
        <f>K337</f>
        <v>0</v>
      </c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47">
        <f>AG337</f>
        <v>115400</v>
      </c>
      <c r="AH336" s="47"/>
      <c r="AI336" s="47"/>
      <c r="AJ336" s="47"/>
      <c r="AK336" s="47"/>
      <c r="AL336" s="176">
        <f t="shared" si="25"/>
        <v>0</v>
      </c>
      <c r="AM336" s="176"/>
      <c r="AN336" s="176"/>
      <c r="AO336" s="176">
        <f t="shared" si="25"/>
        <v>0</v>
      </c>
    </row>
    <row r="337" spans="1:41" ht="26.25" customHeight="1">
      <c r="A337" s="25" t="s">
        <v>134</v>
      </c>
      <c r="B337" s="133" t="s">
        <v>260</v>
      </c>
      <c r="C337" s="55" t="s">
        <v>7</v>
      </c>
      <c r="D337" s="56">
        <v>1</v>
      </c>
      <c r="E337" s="56">
        <v>11</v>
      </c>
      <c r="F337" s="56">
        <v>1</v>
      </c>
      <c r="G337" s="56">
        <v>902</v>
      </c>
      <c r="H337" s="56">
        <v>53910</v>
      </c>
      <c r="I337" s="56" t="s">
        <v>352</v>
      </c>
      <c r="J337" s="144">
        <v>612</v>
      </c>
      <c r="K337" s="47">
        <v>0</v>
      </c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>
        <v>115400</v>
      </c>
      <c r="AB337" s="145"/>
      <c r="AC337" s="145"/>
      <c r="AD337" s="145"/>
      <c r="AE337" s="145"/>
      <c r="AF337" s="145"/>
      <c r="AG337" s="47">
        <f>AA337</f>
        <v>115400</v>
      </c>
      <c r="AH337" s="47"/>
      <c r="AI337" s="47"/>
      <c r="AJ337" s="47"/>
      <c r="AK337" s="47"/>
      <c r="AL337" s="176">
        <v>0</v>
      </c>
      <c r="AM337" s="176"/>
      <c r="AN337" s="176"/>
      <c r="AO337" s="176">
        <v>0</v>
      </c>
    </row>
    <row r="338" spans="1:41" ht="51" hidden="1">
      <c r="A338" s="9" t="s">
        <v>239</v>
      </c>
      <c r="B338" s="99" t="s">
        <v>239</v>
      </c>
      <c r="C338" s="84" t="s">
        <v>7</v>
      </c>
      <c r="D338" s="85">
        <v>1</v>
      </c>
      <c r="E338" s="85">
        <v>11</v>
      </c>
      <c r="F338" s="85">
        <v>1</v>
      </c>
      <c r="G338" s="85">
        <v>902</v>
      </c>
      <c r="H338" s="85" t="s">
        <v>240</v>
      </c>
      <c r="I338" s="85" t="s">
        <v>240</v>
      </c>
      <c r="J338" s="144"/>
      <c r="K338" s="47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34">
        <f>AG339</f>
        <v>0</v>
      </c>
      <c r="AH338" s="34"/>
      <c r="AI338" s="34"/>
      <c r="AJ338" s="34"/>
      <c r="AK338" s="34"/>
      <c r="AL338" s="47"/>
      <c r="AM338" s="47"/>
      <c r="AN338" s="47"/>
      <c r="AO338" s="47"/>
    </row>
    <row r="339" spans="1:41" ht="38.25" hidden="1">
      <c r="A339" s="5" t="s">
        <v>133</v>
      </c>
      <c r="B339" s="99" t="s">
        <v>133</v>
      </c>
      <c r="C339" s="84" t="s">
        <v>7</v>
      </c>
      <c r="D339" s="85">
        <v>1</v>
      </c>
      <c r="E339" s="85">
        <v>11</v>
      </c>
      <c r="F339" s="85">
        <v>1</v>
      </c>
      <c r="G339" s="85">
        <v>902</v>
      </c>
      <c r="H339" s="85" t="s">
        <v>240</v>
      </c>
      <c r="I339" s="85" t="s">
        <v>240</v>
      </c>
      <c r="J339" s="172">
        <v>200</v>
      </c>
      <c r="K339" s="47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34">
        <f>AG340</f>
        <v>0</v>
      </c>
      <c r="AH339" s="34"/>
      <c r="AI339" s="34"/>
      <c r="AJ339" s="34"/>
      <c r="AK339" s="34"/>
      <c r="AL339" s="47"/>
      <c r="AM339" s="47"/>
      <c r="AN339" s="47"/>
      <c r="AO339" s="47"/>
    </row>
    <row r="340" spans="1:41" ht="38.25" hidden="1">
      <c r="A340" s="5" t="s">
        <v>13</v>
      </c>
      <c r="B340" s="99" t="s">
        <v>13</v>
      </c>
      <c r="C340" s="84" t="s">
        <v>7</v>
      </c>
      <c r="D340" s="85">
        <v>1</v>
      </c>
      <c r="E340" s="85">
        <v>11</v>
      </c>
      <c r="F340" s="85">
        <v>1</v>
      </c>
      <c r="G340" s="85">
        <v>902</v>
      </c>
      <c r="H340" s="85" t="s">
        <v>240</v>
      </c>
      <c r="I340" s="85" t="s">
        <v>240</v>
      </c>
      <c r="J340" s="172">
        <v>240</v>
      </c>
      <c r="K340" s="47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34">
        <f>AG341</f>
        <v>0</v>
      </c>
      <c r="AH340" s="34"/>
      <c r="AI340" s="34"/>
      <c r="AJ340" s="34"/>
      <c r="AK340" s="34"/>
      <c r="AL340" s="47"/>
      <c r="AM340" s="47"/>
      <c r="AN340" s="47"/>
      <c r="AO340" s="47"/>
    </row>
    <row r="341" spans="1:41" ht="38.25" hidden="1">
      <c r="A341" s="9" t="s">
        <v>134</v>
      </c>
      <c r="B341" s="99" t="s">
        <v>134</v>
      </c>
      <c r="C341" s="84" t="s">
        <v>7</v>
      </c>
      <c r="D341" s="85">
        <v>1</v>
      </c>
      <c r="E341" s="85">
        <v>11</v>
      </c>
      <c r="F341" s="85">
        <v>1</v>
      </c>
      <c r="G341" s="85">
        <v>902</v>
      </c>
      <c r="H341" s="85" t="s">
        <v>240</v>
      </c>
      <c r="I341" s="85" t="s">
        <v>240</v>
      </c>
      <c r="J341" s="172">
        <v>244</v>
      </c>
      <c r="K341" s="47"/>
      <c r="L341" s="145"/>
      <c r="M341" s="146">
        <v>2500000</v>
      </c>
      <c r="N341" s="146"/>
      <c r="O341" s="146">
        <v>-2500000</v>
      </c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34">
        <f>M341+O341</f>
        <v>0</v>
      </c>
      <c r="AH341" s="34"/>
      <c r="AI341" s="34"/>
      <c r="AJ341" s="34"/>
      <c r="AK341" s="34"/>
      <c r="AL341" s="47"/>
      <c r="AM341" s="47"/>
      <c r="AN341" s="47"/>
      <c r="AO341" s="47"/>
    </row>
    <row r="342" spans="1:41" ht="12.75" hidden="1">
      <c r="A342" s="25"/>
      <c r="B342" s="54"/>
      <c r="C342" s="55"/>
      <c r="D342" s="56"/>
      <c r="E342" s="56"/>
      <c r="F342" s="56"/>
      <c r="G342" s="56"/>
      <c r="H342" s="56"/>
      <c r="I342" s="56"/>
      <c r="J342" s="144"/>
      <c r="K342" s="47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47"/>
      <c r="AH342" s="47"/>
      <c r="AI342" s="47"/>
      <c r="AJ342" s="47"/>
      <c r="AK342" s="47"/>
      <c r="AL342" s="47"/>
      <c r="AM342" s="47"/>
      <c r="AN342" s="47"/>
      <c r="AO342" s="47"/>
    </row>
    <row r="343" spans="1:41" ht="25.5" hidden="1">
      <c r="A343" s="6" t="s">
        <v>51</v>
      </c>
      <c r="B343" s="87" t="s">
        <v>51</v>
      </c>
      <c r="C343" s="96" t="s">
        <v>7</v>
      </c>
      <c r="D343" s="88">
        <v>1</v>
      </c>
      <c r="E343" s="88">
        <v>11</v>
      </c>
      <c r="F343" s="88">
        <v>1</v>
      </c>
      <c r="G343" s="88">
        <v>903</v>
      </c>
      <c r="H343" s="88"/>
      <c r="I343" s="88"/>
      <c r="J343" s="89"/>
      <c r="K343" s="37">
        <f>K344</f>
        <v>0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>
        <f>AG344</f>
        <v>0</v>
      </c>
      <c r="AH343" s="37"/>
      <c r="AI343" s="37"/>
      <c r="AJ343" s="37"/>
      <c r="AK343" s="37"/>
      <c r="AL343" s="37">
        <f aca="true" t="shared" si="26" ref="AL343:AO346">AL344</f>
        <v>0</v>
      </c>
      <c r="AM343" s="37"/>
      <c r="AN343" s="37"/>
      <c r="AO343" s="37">
        <f t="shared" si="26"/>
        <v>0</v>
      </c>
    </row>
    <row r="344" spans="1:41" s="3" customFormat="1" ht="51" hidden="1">
      <c r="A344" s="23" t="s">
        <v>184</v>
      </c>
      <c r="B344" s="63" t="s">
        <v>184</v>
      </c>
      <c r="C344" s="73" t="s">
        <v>7</v>
      </c>
      <c r="D344" s="64">
        <v>1</v>
      </c>
      <c r="E344" s="64">
        <v>11</v>
      </c>
      <c r="F344" s="64">
        <v>1</v>
      </c>
      <c r="G344" s="64">
        <v>903</v>
      </c>
      <c r="H344" s="64">
        <v>11210</v>
      </c>
      <c r="I344" s="64">
        <v>11210</v>
      </c>
      <c r="J344" s="41"/>
      <c r="K344" s="42">
        <f>K345</f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>
        <f>AG345</f>
        <v>0</v>
      </c>
      <c r="AH344" s="42"/>
      <c r="AI344" s="42"/>
      <c r="AJ344" s="42"/>
      <c r="AK344" s="42"/>
      <c r="AL344" s="42">
        <f t="shared" si="26"/>
        <v>0</v>
      </c>
      <c r="AM344" s="42"/>
      <c r="AN344" s="42"/>
      <c r="AO344" s="42">
        <f t="shared" si="26"/>
        <v>0</v>
      </c>
    </row>
    <row r="345" spans="1:41" ht="38.25" hidden="1">
      <c r="A345" s="20" t="s">
        <v>133</v>
      </c>
      <c r="B345" s="54" t="s">
        <v>133</v>
      </c>
      <c r="C345" s="55" t="s">
        <v>7</v>
      </c>
      <c r="D345" s="56">
        <v>1</v>
      </c>
      <c r="E345" s="56">
        <v>11</v>
      </c>
      <c r="F345" s="56">
        <v>1</v>
      </c>
      <c r="G345" s="56">
        <v>903</v>
      </c>
      <c r="H345" s="56">
        <v>11210</v>
      </c>
      <c r="I345" s="56">
        <v>11210</v>
      </c>
      <c r="J345" s="57">
        <v>200</v>
      </c>
      <c r="K345" s="47">
        <f>K346</f>
        <v>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>
        <f>AG346</f>
        <v>0</v>
      </c>
      <c r="AH345" s="47"/>
      <c r="AI345" s="47"/>
      <c r="AJ345" s="47"/>
      <c r="AK345" s="47"/>
      <c r="AL345" s="47">
        <f t="shared" si="26"/>
        <v>0</v>
      </c>
      <c r="AM345" s="47"/>
      <c r="AN345" s="47"/>
      <c r="AO345" s="47">
        <f t="shared" si="26"/>
        <v>0</v>
      </c>
    </row>
    <row r="346" spans="1:41" ht="38.25" hidden="1">
      <c r="A346" s="20" t="s">
        <v>13</v>
      </c>
      <c r="B346" s="54" t="s">
        <v>13</v>
      </c>
      <c r="C346" s="55" t="s">
        <v>7</v>
      </c>
      <c r="D346" s="56">
        <v>1</v>
      </c>
      <c r="E346" s="56">
        <v>11</v>
      </c>
      <c r="F346" s="56">
        <v>1</v>
      </c>
      <c r="G346" s="56">
        <v>903</v>
      </c>
      <c r="H346" s="56">
        <v>11210</v>
      </c>
      <c r="I346" s="56">
        <v>11210</v>
      </c>
      <c r="J346" s="57">
        <v>240</v>
      </c>
      <c r="K346" s="47">
        <f>K347</f>
        <v>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>
        <f>AG347</f>
        <v>0</v>
      </c>
      <c r="AH346" s="47"/>
      <c r="AI346" s="47"/>
      <c r="AJ346" s="47"/>
      <c r="AK346" s="47"/>
      <c r="AL346" s="47">
        <f t="shared" si="26"/>
        <v>0</v>
      </c>
      <c r="AM346" s="47"/>
      <c r="AN346" s="47"/>
      <c r="AO346" s="47">
        <f t="shared" si="26"/>
        <v>0</v>
      </c>
    </row>
    <row r="347" spans="1:41" ht="38.25" hidden="1">
      <c r="A347" s="25" t="s">
        <v>134</v>
      </c>
      <c r="B347" s="54" t="s">
        <v>134</v>
      </c>
      <c r="C347" s="55" t="s">
        <v>7</v>
      </c>
      <c r="D347" s="56">
        <v>1</v>
      </c>
      <c r="E347" s="56">
        <v>11</v>
      </c>
      <c r="F347" s="56">
        <v>1</v>
      </c>
      <c r="G347" s="56">
        <v>903</v>
      </c>
      <c r="H347" s="56">
        <v>11210</v>
      </c>
      <c r="I347" s="56">
        <v>11210</v>
      </c>
      <c r="J347" s="57">
        <v>244</v>
      </c>
      <c r="K347" s="47">
        <v>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>
        <v>0</v>
      </c>
      <c r="AH347" s="47"/>
      <c r="AI347" s="47"/>
      <c r="AJ347" s="47"/>
      <c r="AK347" s="47"/>
      <c r="AL347" s="47">
        <v>0</v>
      </c>
      <c r="AM347" s="47"/>
      <c r="AN347" s="47"/>
      <c r="AO347" s="47">
        <v>0</v>
      </c>
    </row>
    <row r="348" spans="1:41" ht="25.5" hidden="1">
      <c r="A348" s="10" t="s">
        <v>120</v>
      </c>
      <c r="B348" s="87" t="s">
        <v>120</v>
      </c>
      <c r="C348" s="96" t="s">
        <v>7</v>
      </c>
      <c r="D348" s="88">
        <v>1</v>
      </c>
      <c r="E348" s="88">
        <v>1</v>
      </c>
      <c r="F348" s="88">
        <v>1</v>
      </c>
      <c r="G348" s="88">
        <v>905</v>
      </c>
      <c r="H348" s="88"/>
      <c r="I348" s="88"/>
      <c r="J348" s="89"/>
      <c r="K348" s="37">
        <f>K349</f>
        <v>0</v>
      </c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>
        <f>AG349</f>
        <v>0</v>
      </c>
      <c r="AH348" s="37"/>
      <c r="AI348" s="37"/>
      <c r="AJ348" s="37"/>
      <c r="AK348" s="37"/>
      <c r="AL348" s="37">
        <f aca="true" t="shared" si="27" ref="AL348:AO351">AL349</f>
        <v>0</v>
      </c>
      <c r="AM348" s="37"/>
      <c r="AN348" s="37"/>
      <c r="AO348" s="37">
        <f t="shared" si="27"/>
        <v>0</v>
      </c>
    </row>
    <row r="349" spans="1:41" s="3" customFormat="1" ht="51" hidden="1">
      <c r="A349" s="23" t="s">
        <v>184</v>
      </c>
      <c r="B349" s="63" t="s">
        <v>184</v>
      </c>
      <c r="C349" s="73" t="s">
        <v>7</v>
      </c>
      <c r="D349" s="64">
        <v>1</v>
      </c>
      <c r="E349" s="64">
        <v>11</v>
      </c>
      <c r="F349" s="64">
        <v>1</v>
      </c>
      <c r="G349" s="64">
        <v>905</v>
      </c>
      <c r="H349" s="64">
        <v>11210</v>
      </c>
      <c r="I349" s="64">
        <v>11210</v>
      </c>
      <c r="J349" s="41"/>
      <c r="K349" s="42">
        <f>K350</f>
        <v>0</v>
      </c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>
        <f>AG350</f>
        <v>0</v>
      </c>
      <c r="AH349" s="42"/>
      <c r="AI349" s="42"/>
      <c r="AJ349" s="42"/>
      <c r="AK349" s="42"/>
      <c r="AL349" s="42">
        <f t="shared" si="27"/>
        <v>0</v>
      </c>
      <c r="AM349" s="42"/>
      <c r="AN349" s="42"/>
      <c r="AO349" s="42">
        <f t="shared" si="27"/>
        <v>0</v>
      </c>
    </row>
    <row r="350" spans="1:41" ht="38.25" hidden="1">
      <c r="A350" s="20" t="s">
        <v>133</v>
      </c>
      <c r="B350" s="54" t="s">
        <v>133</v>
      </c>
      <c r="C350" s="55" t="s">
        <v>7</v>
      </c>
      <c r="D350" s="56">
        <v>1</v>
      </c>
      <c r="E350" s="56">
        <v>11</v>
      </c>
      <c r="F350" s="56">
        <v>1</v>
      </c>
      <c r="G350" s="56">
        <v>905</v>
      </c>
      <c r="H350" s="56">
        <v>11210</v>
      </c>
      <c r="I350" s="56">
        <v>11210</v>
      </c>
      <c r="J350" s="57">
        <v>200</v>
      </c>
      <c r="K350" s="47">
        <f>K351</f>
        <v>0</v>
      </c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>
        <f>AG351</f>
        <v>0</v>
      </c>
      <c r="AH350" s="47"/>
      <c r="AI350" s="47"/>
      <c r="AJ350" s="47"/>
      <c r="AK350" s="47"/>
      <c r="AL350" s="47">
        <f t="shared" si="27"/>
        <v>0</v>
      </c>
      <c r="AM350" s="47"/>
      <c r="AN350" s="47"/>
      <c r="AO350" s="47">
        <f t="shared" si="27"/>
        <v>0</v>
      </c>
    </row>
    <row r="351" spans="1:41" ht="38.25" hidden="1">
      <c r="A351" s="20" t="s">
        <v>13</v>
      </c>
      <c r="B351" s="54" t="s">
        <v>13</v>
      </c>
      <c r="C351" s="55" t="s">
        <v>7</v>
      </c>
      <c r="D351" s="56">
        <v>1</v>
      </c>
      <c r="E351" s="56">
        <v>11</v>
      </c>
      <c r="F351" s="56">
        <v>1</v>
      </c>
      <c r="G351" s="56">
        <v>905</v>
      </c>
      <c r="H351" s="56">
        <v>11210</v>
      </c>
      <c r="I351" s="56">
        <v>11210</v>
      </c>
      <c r="J351" s="57">
        <v>240</v>
      </c>
      <c r="K351" s="47">
        <f>K352</f>
        <v>0</v>
      </c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>
        <f>AG352</f>
        <v>0</v>
      </c>
      <c r="AH351" s="47"/>
      <c r="AI351" s="47"/>
      <c r="AJ351" s="47"/>
      <c r="AK351" s="47"/>
      <c r="AL351" s="47">
        <f t="shared" si="27"/>
        <v>0</v>
      </c>
      <c r="AM351" s="47"/>
      <c r="AN351" s="47"/>
      <c r="AO351" s="47">
        <f t="shared" si="27"/>
        <v>0</v>
      </c>
    </row>
    <row r="352" spans="1:41" ht="38.25" hidden="1">
      <c r="A352" s="25" t="s">
        <v>134</v>
      </c>
      <c r="B352" s="54" t="s">
        <v>134</v>
      </c>
      <c r="C352" s="55" t="s">
        <v>7</v>
      </c>
      <c r="D352" s="56">
        <v>1</v>
      </c>
      <c r="E352" s="56">
        <v>11</v>
      </c>
      <c r="F352" s="56">
        <v>1</v>
      </c>
      <c r="G352" s="56">
        <v>905</v>
      </c>
      <c r="H352" s="56">
        <v>11210</v>
      </c>
      <c r="I352" s="56">
        <v>11210</v>
      </c>
      <c r="J352" s="57">
        <v>244</v>
      </c>
      <c r="K352" s="47">
        <v>0</v>
      </c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>
        <v>0</v>
      </c>
      <c r="AH352" s="47"/>
      <c r="AI352" s="47"/>
      <c r="AJ352" s="47"/>
      <c r="AK352" s="47"/>
      <c r="AL352" s="47">
        <v>0</v>
      </c>
      <c r="AM352" s="47"/>
      <c r="AN352" s="47"/>
      <c r="AO352" s="47">
        <v>0</v>
      </c>
    </row>
    <row r="353" spans="1:41" ht="29.25" customHeight="1" hidden="1">
      <c r="A353" s="11" t="s">
        <v>54</v>
      </c>
      <c r="B353" s="147" t="s">
        <v>54</v>
      </c>
      <c r="C353" s="96" t="s">
        <v>7</v>
      </c>
      <c r="D353" s="88">
        <v>1</v>
      </c>
      <c r="E353" s="88">
        <v>11</v>
      </c>
      <c r="F353" s="88">
        <v>1</v>
      </c>
      <c r="G353" s="88">
        <v>961</v>
      </c>
      <c r="H353" s="88"/>
      <c r="I353" s="88"/>
      <c r="J353" s="89"/>
      <c r="K353" s="37">
        <f>K354</f>
        <v>0</v>
      </c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>
        <f>AG354</f>
        <v>0</v>
      </c>
      <c r="AH353" s="37"/>
      <c r="AI353" s="37"/>
      <c r="AJ353" s="37"/>
      <c r="AK353" s="37"/>
      <c r="AL353" s="37">
        <f aca="true" t="shared" si="28" ref="AL353:AO356">AL354</f>
        <v>0</v>
      </c>
      <c r="AM353" s="37"/>
      <c r="AN353" s="37"/>
      <c r="AO353" s="37">
        <f t="shared" si="28"/>
        <v>0</v>
      </c>
    </row>
    <row r="354" spans="1:41" s="3" customFormat="1" ht="51" hidden="1">
      <c r="A354" s="23" t="s">
        <v>184</v>
      </c>
      <c r="B354" s="63" t="s">
        <v>184</v>
      </c>
      <c r="C354" s="73" t="s">
        <v>7</v>
      </c>
      <c r="D354" s="64">
        <v>1</v>
      </c>
      <c r="E354" s="64">
        <v>11</v>
      </c>
      <c r="F354" s="64">
        <v>1</v>
      </c>
      <c r="G354" s="64">
        <v>961</v>
      </c>
      <c r="H354" s="64">
        <v>11210</v>
      </c>
      <c r="I354" s="64">
        <v>11210</v>
      </c>
      <c r="J354" s="41"/>
      <c r="K354" s="42">
        <f>K355</f>
        <v>0</v>
      </c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>
        <f>AG355</f>
        <v>0</v>
      </c>
      <c r="AH354" s="42"/>
      <c r="AI354" s="42"/>
      <c r="AJ354" s="42"/>
      <c r="AK354" s="42"/>
      <c r="AL354" s="42">
        <f t="shared" si="28"/>
        <v>0</v>
      </c>
      <c r="AM354" s="42"/>
      <c r="AN354" s="42"/>
      <c r="AO354" s="42">
        <f t="shared" si="28"/>
        <v>0</v>
      </c>
    </row>
    <row r="355" spans="1:41" ht="38.25" hidden="1">
      <c r="A355" s="20" t="s">
        <v>133</v>
      </c>
      <c r="B355" s="54" t="s">
        <v>133</v>
      </c>
      <c r="C355" s="55" t="s">
        <v>7</v>
      </c>
      <c r="D355" s="56">
        <v>1</v>
      </c>
      <c r="E355" s="56">
        <v>11</v>
      </c>
      <c r="F355" s="56">
        <v>1</v>
      </c>
      <c r="G355" s="56">
        <v>961</v>
      </c>
      <c r="H355" s="56">
        <v>11210</v>
      </c>
      <c r="I355" s="56">
        <v>11210</v>
      </c>
      <c r="J355" s="57">
        <v>200</v>
      </c>
      <c r="K355" s="47">
        <f>K356</f>
        <v>0</v>
      </c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>
        <f>AG356</f>
        <v>0</v>
      </c>
      <c r="AH355" s="47"/>
      <c r="AI355" s="47"/>
      <c r="AJ355" s="47"/>
      <c r="AK355" s="47"/>
      <c r="AL355" s="47">
        <f t="shared" si="28"/>
        <v>0</v>
      </c>
      <c r="AM355" s="47"/>
      <c r="AN355" s="47"/>
      <c r="AO355" s="47">
        <f t="shared" si="28"/>
        <v>0</v>
      </c>
    </row>
    <row r="356" spans="1:41" ht="38.25" hidden="1">
      <c r="A356" s="20" t="s">
        <v>13</v>
      </c>
      <c r="B356" s="54" t="s">
        <v>13</v>
      </c>
      <c r="C356" s="55" t="s">
        <v>7</v>
      </c>
      <c r="D356" s="56">
        <v>1</v>
      </c>
      <c r="E356" s="56">
        <v>11</v>
      </c>
      <c r="F356" s="56">
        <v>1</v>
      </c>
      <c r="G356" s="56">
        <v>961</v>
      </c>
      <c r="H356" s="56">
        <v>11210</v>
      </c>
      <c r="I356" s="56">
        <v>11210</v>
      </c>
      <c r="J356" s="57">
        <v>240</v>
      </c>
      <c r="K356" s="47">
        <f>K357</f>
        <v>0</v>
      </c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>
        <f>AG357</f>
        <v>0</v>
      </c>
      <c r="AH356" s="47"/>
      <c r="AI356" s="47"/>
      <c r="AJ356" s="47"/>
      <c r="AK356" s="47"/>
      <c r="AL356" s="47">
        <f t="shared" si="28"/>
        <v>0</v>
      </c>
      <c r="AM356" s="47"/>
      <c r="AN356" s="47"/>
      <c r="AO356" s="47">
        <f t="shared" si="28"/>
        <v>0</v>
      </c>
    </row>
    <row r="357" spans="1:41" ht="38.25" hidden="1">
      <c r="A357" s="25" t="s">
        <v>134</v>
      </c>
      <c r="B357" s="54" t="s">
        <v>134</v>
      </c>
      <c r="C357" s="55" t="s">
        <v>7</v>
      </c>
      <c r="D357" s="56">
        <v>1</v>
      </c>
      <c r="E357" s="56">
        <v>11</v>
      </c>
      <c r="F357" s="56">
        <v>1</v>
      </c>
      <c r="G357" s="56">
        <v>961</v>
      </c>
      <c r="H357" s="56">
        <v>11210</v>
      </c>
      <c r="I357" s="56">
        <v>11210</v>
      </c>
      <c r="J357" s="57">
        <v>244</v>
      </c>
      <c r="K357" s="47">
        <v>0</v>
      </c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>
        <v>0</v>
      </c>
      <c r="AH357" s="47"/>
      <c r="AI357" s="47"/>
      <c r="AJ357" s="47"/>
      <c r="AK357" s="47"/>
      <c r="AL357" s="47">
        <v>0</v>
      </c>
      <c r="AM357" s="47"/>
      <c r="AN357" s="47"/>
      <c r="AO357" s="47">
        <v>0</v>
      </c>
    </row>
    <row r="358" spans="1:41" ht="25.5" hidden="1">
      <c r="A358" s="10" t="s">
        <v>272</v>
      </c>
      <c r="B358" s="63" t="s">
        <v>272</v>
      </c>
      <c r="C358" s="73" t="s">
        <v>7</v>
      </c>
      <c r="D358" s="64">
        <v>1</v>
      </c>
      <c r="E358" s="64">
        <v>11</v>
      </c>
      <c r="F358" s="64"/>
      <c r="G358" s="64">
        <v>902</v>
      </c>
      <c r="H358" s="64">
        <v>55190</v>
      </c>
      <c r="I358" s="64">
        <v>55190</v>
      </c>
      <c r="J358" s="41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>
        <f>AG359</f>
        <v>0</v>
      </c>
      <c r="AH358" s="42"/>
      <c r="AI358" s="42"/>
      <c r="AJ358" s="42"/>
      <c r="AK358" s="42"/>
      <c r="AL358" s="47"/>
      <c r="AM358" s="47"/>
      <c r="AN358" s="47"/>
      <c r="AO358" s="47"/>
    </row>
    <row r="359" spans="1:41" ht="38.25" hidden="1">
      <c r="A359" s="38" t="s">
        <v>258</v>
      </c>
      <c r="B359" s="133" t="s">
        <v>258</v>
      </c>
      <c r="C359" s="55" t="s">
        <v>7</v>
      </c>
      <c r="D359" s="56">
        <v>1</v>
      </c>
      <c r="E359" s="56">
        <v>11</v>
      </c>
      <c r="F359" s="56"/>
      <c r="G359" s="56">
        <v>902</v>
      </c>
      <c r="H359" s="56">
        <v>55190</v>
      </c>
      <c r="I359" s="56">
        <v>55190</v>
      </c>
      <c r="J359" s="57">
        <v>600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>
        <f>AG360</f>
        <v>0</v>
      </c>
      <c r="AH359" s="47"/>
      <c r="AI359" s="47"/>
      <c r="AJ359" s="47"/>
      <c r="AK359" s="47"/>
      <c r="AL359" s="47"/>
      <c r="AM359" s="47"/>
      <c r="AN359" s="47"/>
      <c r="AO359" s="47"/>
    </row>
    <row r="360" spans="1:41" ht="25.5" hidden="1">
      <c r="A360" s="38" t="s">
        <v>259</v>
      </c>
      <c r="B360" s="133" t="s">
        <v>259</v>
      </c>
      <c r="C360" s="55" t="s">
        <v>7</v>
      </c>
      <c r="D360" s="56">
        <v>1</v>
      </c>
      <c r="E360" s="56">
        <v>11</v>
      </c>
      <c r="F360" s="56"/>
      <c r="G360" s="56">
        <v>902</v>
      </c>
      <c r="H360" s="56">
        <v>55190</v>
      </c>
      <c r="I360" s="56">
        <v>55190</v>
      </c>
      <c r="J360" s="57">
        <v>610</v>
      </c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>
        <f>AG361</f>
        <v>0</v>
      </c>
      <c r="AH360" s="47"/>
      <c r="AI360" s="47"/>
      <c r="AJ360" s="47"/>
      <c r="AK360" s="47"/>
      <c r="AL360" s="47"/>
      <c r="AM360" s="47"/>
      <c r="AN360" s="47"/>
      <c r="AO360" s="47"/>
    </row>
    <row r="361" spans="1:41" ht="25.5" hidden="1">
      <c r="A361" s="38" t="s">
        <v>260</v>
      </c>
      <c r="B361" s="133" t="s">
        <v>260</v>
      </c>
      <c r="C361" s="55" t="s">
        <v>7</v>
      </c>
      <c r="D361" s="56">
        <v>1</v>
      </c>
      <c r="E361" s="56">
        <v>11</v>
      </c>
      <c r="F361" s="56"/>
      <c r="G361" s="56">
        <v>902</v>
      </c>
      <c r="H361" s="56">
        <v>55190</v>
      </c>
      <c r="I361" s="56">
        <v>55190</v>
      </c>
      <c r="J361" s="57">
        <v>612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>
        <v>50188</v>
      </c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>
        <v>0</v>
      </c>
      <c r="AH361" s="47"/>
      <c r="AI361" s="47"/>
      <c r="AJ361" s="47"/>
      <c r="AK361" s="47"/>
      <c r="AL361" s="47"/>
      <c r="AM361" s="47"/>
      <c r="AN361" s="47"/>
      <c r="AO361" s="47"/>
    </row>
    <row r="362" spans="1:41" ht="25.5" hidden="1">
      <c r="A362" s="10" t="s">
        <v>272</v>
      </c>
      <c r="B362" s="63" t="s">
        <v>272</v>
      </c>
      <c r="C362" s="73" t="s">
        <v>7</v>
      </c>
      <c r="D362" s="64">
        <v>1</v>
      </c>
      <c r="E362" s="64">
        <v>11</v>
      </c>
      <c r="F362" s="64"/>
      <c r="G362" s="64">
        <v>902</v>
      </c>
      <c r="H362" s="64" t="s">
        <v>273</v>
      </c>
      <c r="I362" s="64" t="s">
        <v>273</v>
      </c>
      <c r="J362" s="41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>
        <f>AG363</f>
        <v>0</v>
      </c>
      <c r="AH362" s="42"/>
      <c r="AI362" s="42"/>
      <c r="AJ362" s="42"/>
      <c r="AK362" s="42"/>
      <c r="AL362" s="47"/>
      <c r="AM362" s="47"/>
      <c r="AN362" s="47"/>
      <c r="AO362" s="47"/>
    </row>
    <row r="363" spans="1:41" ht="38.25" hidden="1">
      <c r="A363" s="38" t="s">
        <v>258</v>
      </c>
      <c r="B363" s="133" t="s">
        <v>258</v>
      </c>
      <c r="C363" s="55" t="s">
        <v>7</v>
      </c>
      <c r="D363" s="56">
        <v>1</v>
      </c>
      <c r="E363" s="56">
        <v>11</v>
      </c>
      <c r="F363" s="56"/>
      <c r="G363" s="56">
        <v>902</v>
      </c>
      <c r="H363" s="56" t="s">
        <v>273</v>
      </c>
      <c r="I363" s="56" t="s">
        <v>273</v>
      </c>
      <c r="J363" s="57">
        <v>600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>
        <f>AG364</f>
        <v>0</v>
      </c>
      <c r="AH363" s="47"/>
      <c r="AI363" s="47"/>
      <c r="AJ363" s="47"/>
      <c r="AK363" s="47"/>
      <c r="AL363" s="47"/>
      <c r="AM363" s="47"/>
      <c r="AN363" s="47"/>
      <c r="AO363" s="47"/>
    </row>
    <row r="364" spans="1:41" ht="25.5" hidden="1">
      <c r="A364" s="38" t="s">
        <v>259</v>
      </c>
      <c r="B364" s="133" t="s">
        <v>259</v>
      </c>
      <c r="C364" s="55" t="s">
        <v>7</v>
      </c>
      <c r="D364" s="56">
        <v>1</v>
      </c>
      <c r="E364" s="56">
        <v>11</v>
      </c>
      <c r="F364" s="56"/>
      <c r="G364" s="56">
        <v>902</v>
      </c>
      <c r="H364" s="56" t="s">
        <v>273</v>
      </c>
      <c r="I364" s="56" t="s">
        <v>273</v>
      </c>
      <c r="J364" s="57">
        <v>610</v>
      </c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>
        <f>AG365</f>
        <v>0</v>
      </c>
      <c r="AH364" s="47"/>
      <c r="AI364" s="47"/>
      <c r="AJ364" s="47"/>
      <c r="AK364" s="47"/>
      <c r="AL364" s="47"/>
      <c r="AM364" s="47"/>
      <c r="AN364" s="47"/>
      <c r="AO364" s="47"/>
    </row>
    <row r="365" spans="1:41" ht="25.5" hidden="1">
      <c r="A365" s="38" t="s">
        <v>260</v>
      </c>
      <c r="B365" s="133" t="s">
        <v>260</v>
      </c>
      <c r="C365" s="55" t="s">
        <v>7</v>
      </c>
      <c r="D365" s="56">
        <v>1</v>
      </c>
      <c r="E365" s="56">
        <v>11</v>
      </c>
      <c r="F365" s="56"/>
      <c r="G365" s="56">
        <v>902</v>
      </c>
      <c r="H365" s="56" t="s">
        <v>273</v>
      </c>
      <c r="I365" s="56" t="s">
        <v>273</v>
      </c>
      <c r="J365" s="57">
        <v>612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>
        <v>209510</v>
      </c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>
        <v>0</v>
      </c>
      <c r="AH365" s="47"/>
      <c r="AI365" s="47"/>
      <c r="AJ365" s="47"/>
      <c r="AK365" s="47"/>
      <c r="AL365" s="47"/>
      <c r="AM365" s="47"/>
      <c r="AN365" s="47"/>
      <c r="AO365" s="47"/>
    </row>
    <row r="366" spans="1:41" s="40" customFormat="1" ht="76.5" hidden="1">
      <c r="A366" s="45" t="s">
        <v>275</v>
      </c>
      <c r="B366" s="125" t="s">
        <v>302</v>
      </c>
      <c r="C366" s="73" t="s">
        <v>7</v>
      </c>
      <c r="D366" s="64">
        <v>1</v>
      </c>
      <c r="E366" s="64">
        <v>11</v>
      </c>
      <c r="F366" s="64"/>
      <c r="G366" s="64">
        <v>902</v>
      </c>
      <c r="H366" s="64" t="s">
        <v>276</v>
      </c>
      <c r="I366" s="64" t="s">
        <v>276</v>
      </c>
      <c r="J366" s="41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>
        <f>AG367</f>
        <v>0</v>
      </c>
      <c r="AH366" s="42"/>
      <c r="AI366" s="42"/>
      <c r="AJ366" s="42"/>
      <c r="AK366" s="42"/>
      <c r="AL366" s="47"/>
      <c r="AM366" s="47"/>
      <c r="AN366" s="47"/>
      <c r="AO366" s="47"/>
    </row>
    <row r="367" spans="1:41" s="40" customFormat="1" ht="12.75" hidden="1">
      <c r="A367" s="20" t="s">
        <v>15</v>
      </c>
      <c r="B367" s="54" t="s">
        <v>15</v>
      </c>
      <c r="C367" s="55" t="s">
        <v>7</v>
      </c>
      <c r="D367" s="56">
        <v>1</v>
      </c>
      <c r="E367" s="56">
        <v>11</v>
      </c>
      <c r="F367" s="56"/>
      <c r="G367" s="56">
        <v>902</v>
      </c>
      <c r="H367" s="56" t="s">
        <v>276</v>
      </c>
      <c r="I367" s="56" t="s">
        <v>276</v>
      </c>
      <c r="J367" s="57">
        <v>800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>
        <f>AG368</f>
        <v>0</v>
      </c>
      <c r="AH367" s="47"/>
      <c r="AI367" s="47"/>
      <c r="AJ367" s="47"/>
      <c r="AK367" s="47"/>
      <c r="AL367" s="47"/>
      <c r="AM367" s="47"/>
      <c r="AN367" s="47"/>
      <c r="AO367" s="47"/>
    </row>
    <row r="368" spans="1:41" s="40" customFormat="1" ht="63.75" hidden="1">
      <c r="A368" s="20" t="s">
        <v>185</v>
      </c>
      <c r="B368" s="54" t="s">
        <v>185</v>
      </c>
      <c r="C368" s="55" t="s">
        <v>7</v>
      </c>
      <c r="D368" s="56">
        <v>1</v>
      </c>
      <c r="E368" s="56">
        <v>11</v>
      </c>
      <c r="F368" s="56"/>
      <c r="G368" s="56">
        <v>902</v>
      </c>
      <c r="H368" s="56" t="s">
        <v>276</v>
      </c>
      <c r="I368" s="56" t="s">
        <v>276</v>
      </c>
      <c r="J368" s="57">
        <v>810</v>
      </c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>
        <f>AG369</f>
        <v>0</v>
      </c>
      <c r="AH368" s="47"/>
      <c r="AI368" s="47"/>
      <c r="AJ368" s="47"/>
      <c r="AK368" s="47"/>
      <c r="AL368" s="47"/>
      <c r="AM368" s="47"/>
      <c r="AN368" s="47"/>
      <c r="AO368" s="47"/>
    </row>
    <row r="369" spans="1:41" s="40" customFormat="1" ht="63.75" hidden="1">
      <c r="A369" s="20" t="s">
        <v>244</v>
      </c>
      <c r="B369" s="54" t="s">
        <v>244</v>
      </c>
      <c r="C369" s="55" t="s">
        <v>7</v>
      </c>
      <c r="D369" s="56">
        <v>1</v>
      </c>
      <c r="E369" s="56">
        <v>11</v>
      </c>
      <c r="F369" s="56"/>
      <c r="G369" s="56">
        <v>902</v>
      </c>
      <c r="H369" s="56" t="s">
        <v>276</v>
      </c>
      <c r="I369" s="56" t="s">
        <v>276</v>
      </c>
      <c r="J369" s="57">
        <v>814</v>
      </c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>
        <v>1012732.11</v>
      </c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>
        <v>0</v>
      </c>
      <c r="AH369" s="47"/>
      <c r="AI369" s="47"/>
      <c r="AJ369" s="47"/>
      <c r="AK369" s="47"/>
      <c r="AL369" s="47"/>
      <c r="AM369" s="47"/>
      <c r="AN369" s="47"/>
      <c r="AO369" s="47"/>
    </row>
    <row r="370" spans="1:41" ht="38.25" hidden="1">
      <c r="A370" s="39" t="s">
        <v>275</v>
      </c>
      <c r="B370" s="132" t="s">
        <v>275</v>
      </c>
      <c r="C370" s="73" t="s">
        <v>7</v>
      </c>
      <c r="D370" s="64">
        <v>1</v>
      </c>
      <c r="E370" s="64">
        <v>11</v>
      </c>
      <c r="F370" s="64"/>
      <c r="G370" s="64">
        <v>902</v>
      </c>
      <c r="H370" s="64" t="s">
        <v>277</v>
      </c>
      <c r="I370" s="64" t="s">
        <v>277</v>
      </c>
      <c r="J370" s="41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>
        <f>AG371</f>
        <v>0</v>
      </c>
      <c r="AH370" s="47"/>
      <c r="AI370" s="47"/>
      <c r="AJ370" s="47"/>
      <c r="AK370" s="47"/>
      <c r="AL370" s="47"/>
      <c r="AM370" s="47"/>
      <c r="AN370" s="47"/>
      <c r="AO370" s="47"/>
    </row>
    <row r="371" spans="1:41" ht="12.75" hidden="1">
      <c r="A371" s="5" t="s">
        <v>15</v>
      </c>
      <c r="B371" s="54" t="s">
        <v>15</v>
      </c>
      <c r="C371" s="55" t="s">
        <v>7</v>
      </c>
      <c r="D371" s="56">
        <v>1</v>
      </c>
      <c r="E371" s="56">
        <v>11</v>
      </c>
      <c r="F371" s="56"/>
      <c r="G371" s="56">
        <v>902</v>
      </c>
      <c r="H371" s="56" t="s">
        <v>277</v>
      </c>
      <c r="I371" s="56" t="s">
        <v>277</v>
      </c>
      <c r="J371" s="57">
        <v>800</v>
      </c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>
        <f>AG372</f>
        <v>0</v>
      </c>
      <c r="AH371" s="47"/>
      <c r="AI371" s="47"/>
      <c r="AJ371" s="47"/>
      <c r="AK371" s="47"/>
      <c r="AL371" s="47"/>
      <c r="AM371" s="47"/>
      <c r="AN371" s="47"/>
      <c r="AO371" s="47"/>
    </row>
    <row r="372" spans="1:41" ht="63.75" hidden="1">
      <c r="A372" s="5" t="s">
        <v>185</v>
      </c>
      <c r="B372" s="54" t="s">
        <v>185</v>
      </c>
      <c r="C372" s="55" t="s">
        <v>7</v>
      </c>
      <c r="D372" s="56">
        <v>1</v>
      </c>
      <c r="E372" s="56">
        <v>11</v>
      </c>
      <c r="F372" s="56"/>
      <c r="G372" s="56">
        <v>902</v>
      </c>
      <c r="H372" s="56" t="s">
        <v>277</v>
      </c>
      <c r="I372" s="56" t="s">
        <v>277</v>
      </c>
      <c r="J372" s="57">
        <v>810</v>
      </c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>
        <f>AG373</f>
        <v>0</v>
      </c>
      <c r="AH372" s="47"/>
      <c r="AI372" s="47"/>
      <c r="AJ372" s="47"/>
      <c r="AK372" s="47"/>
      <c r="AL372" s="47"/>
      <c r="AM372" s="47"/>
      <c r="AN372" s="47"/>
      <c r="AO372" s="47"/>
    </row>
    <row r="373" spans="1:41" ht="63.75" hidden="1">
      <c r="A373" s="5" t="s">
        <v>244</v>
      </c>
      <c r="B373" s="54" t="s">
        <v>244</v>
      </c>
      <c r="C373" s="55" t="s">
        <v>7</v>
      </c>
      <c r="D373" s="56">
        <v>1</v>
      </c>
      <c r="E373" s="56">
        <v>11</v>
      </c>
      <c r="F373" s="56"/>
      <c r="G373" s="56">
        <v>902</v>
      </c>
      <c r="H373" s="56" t="s">
        <v>277</v>
      </c>
      <c r="I373" s="56" t="s">
        <v>277</v>
      </c>
      <c r="J373" s="57">
        <v>814</v>
      </c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>
        <v>19241910.12</v>
      </c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>
        <v>0</v>
      </c>
      <c r="AH373" s="47"/>
      <c r="AI373" s="47"/>
      <c r="AJ373" s="47"/>
      <c r="AK373" s="47"/>
      <c r="AL373" s="47"/>
      <c r="AM373" s="47"/>
      <c r="AN373" s="47"/>
      <c r="AO373" s="47"/>
    </row>
    <row r="374" spans="1:41" ht="69.75" customHeight="1">
      <c r="A374" s="12" t="s">
        <v>148</v>
      </c>
      <c r="B374" s="148" t="s">
        <v>148</v>
      </c>
      <c r="C374" s="88" t="s">
        <v>7</v>
      </c>
      <c r="D374" s="88">
        <v>2</v>
      </c>
      <c r="E374" s="149"/>
      <c r="F374" s="149"/>
      <c r="G374" s="150"/>
      <c r="H374" s="149"/>
      <c r="I374" s="149"/>
      <c r="J374" s="149"/>
      <c r="K374" s="37">
        <f>K375</f>
        <v>7065538.72</v>
      </c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37">
        <f>AG375</f>
        <v>8396749.76</v>
      </c>
      <c r="AH374" s="37"/>
      <c r="AI374" s="37"/>
      <c r="AJ374" s="37"/>
      <c r="AK374" s="37"/>
      <c r="AL374" s="37">
        <f>AL375</f>
        <v>8336782.68</v>
      </c>
      <c r="AM374" s="37"/>
      <c r="AN374" s="37"/>
      <c r="AO374" s="37">
        <f>AO375</f>
        <v>8590119.23</v>
      </c>
    </row>
    <row r="375" spans="1:41" ht="55.5" customHeight="1">
      <c r="A375" s="12" t="s">
        <v>169</v>
      </c>
      <c r="B375" s="148" t="s">
        <v>169</v>
      </c>
      <c r="C375" s="88" t="s">
        <v>7</v>
      </c>
      <c r="D375" s="88">
        <v>2</v>
      </c>
      <c r="E375" s="88">
        <v>11</v>
      </c>
      <c r="F375" s="149"/>
      <c r="G375" s="150"/>
      <c r="H375" s="149"/>
      <c r="I375" s="149"/>
      <c r="J375" s="149"/>
      <c r="K375" s="37">
        <f>K376</f>
        <v>7065538.72</v>
      </c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37">
        <f>AG376</f>
        <v>8396749.76</v>
      </c>
      <c r="AH375" s="37"/>
      <c r="AI375" s="37"/>
      <c r="AJ375" s="37"/>
      <c r="AK375" s="37"/>
      <c r="AL375" s="37">
        <f>AL376</f>
        <v>8336782.68</v>
      </c>
      <c r="AM375" s="37"/>
      <c r="AN375" s="37"/>
      <c r="AO375" s="37">
        <f>AO376</f>
        <v>8590119.23</v>
      </c>
    </row>
    <row r="376" spans="1:41" s="3" customFormat="1" ht="30.75" customHeight="1">
      <c r="A376" s="10" t="s">
        <v>41</v>
      </c>
      <c r="B376" s="87" t="s">
        <v>41</v>
      </c>
      <c r="C376" s="88" t="s">
        <v>7</v>
      </c>
      <c r="D376" s="88">
        <v>2</v>
      </c>
      <c r="E376" s="88">
        <v>11</v>
      </c>
      <c r="F376" s="88">
        <v>1</v>
      </c>
      <c r="G376" s="88">
        <v>902</v>
      </c>
      <c r="H376" s="88"/>
      <c r="I376" s="88"/>
      <c r="J376" s="89"/>
      <c r="K376" s="37">
        <f>K377+K388</f>
        <v>7065538.72</v>
      </c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>
        <f>AG377+AG388+AG384</f>
        <v>8396749.76</v>
      </c>
      <c r="AH376" s="37"/>
      <c r="AI376" s="37"/>
      <c r="AJ376" s="37"/>
      <c r="AK376" s="37"/>
      <c r="AL376" s="37">
        <f>AL377+AL388+AL384</f>
        <v>8336782.68</v>
      </c>
      <c r="AM376" s="37"/>
      <c r="AN376" s="37"/>
      <c r="AO376" s="37">
        <f>AO377+AO388+AO384</f>
        <v>8590119.23</v>
      </c>
    </row>
    <row r="377" spans="1:41" s="3" customFormat="1" ht="38.25">
      <c r="A377" s="10" t="s">
        <v>135</v>
      </c>
      <c r="B377" s="95" t="s">
        <v>303</v>
      </c>
      <c r="C377" s="88" t="s">
        <v>7</v>
      </c>
      <c r="D377" s="88">
        <v>2</v>
      </c>
      <c r="E377" s="88">
        <v>11</v>
      </c>
      <c r="F377" s="88">
        <v>1</v>
      </c>
      <c r="G377" s="88">
        <v>902</v>
      </c>
      <c r="H377" s="88">
        <v>10220</v>
      </c>
      <c r="I377" s="88">
        <v>80710</v>
      </c>
      <c r="J377" s="89"/>
      <c r="K377" s="37">
        <f>K381+K378</f>
        <v>7065538.72</v>
      </c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>
        <f>AG381+AG378</f>
        <v>7865139.0200000005</v>
      </c>
      <c r="AH377" s="37"/>
      <c r="AI377" s="37"/>
      <c r="AJ377" s="37"/>
      <c r="AK377" s="37"/>
      <c r="AL377" s="37">
        <f>AL381+AL378</f>
        <v>7833514.68</v>
      </c>
      <c r="AM377" s="37"/>
      <c r="AN377" s="37"/>
      <c r="AO377" s="37">
        <f>AO381+AO378</f>
        <v>8086851.23</v>
      </c>
    </row>
    <row r="378" spans="1:41" ht="38.25" hidden="1">
      <c r="A378" s="25" t="s">
        <v>141</v>
      </c>
      <c r="B378" s="54" t="s">
        <v>141</v>
      </c>
      <c r="C378" s="56" t="s">
        <v>7</v>
      </c>
      <c r="D378" s="56">
        <v>2</v>
      </c>
      <c r="E378" s="56">
        <v>1</v>
      </c>
      <c r="F378" s="56">
        <v>1</v>
      </c>
      <c r="G378" s="56">
        <v>902</v>
      </c>
      <c r="H378" s="56">
        <v>10220</v>
      </c>
      <c r="I378" s="56">
        <v>10220</v>
      </c>
      <c r="J378" s="57">
        <v>400</v>
      </c>
      <c r="K378" s="47">
        <f>K379</f>
        <v>0</v>
      </c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>
        <f>AG379</f>
        <v>0</v>
      </c>
      <c r="AH378" s="47"/>
      <c r="AI378" s="47"/>
      <c r="AJ378" s="47"/>
      <c r="AK378" s="47"/>
      <c r="AL378" s="47">
        <f>AL379</f>
        <v>0</v>
      </c>
      <c r="AM378" s="47"/>
      <c r="AN378" s="47"/>
      <c r="AO378" s="47">
        <f>AO379</f>
        <v>0</v>
      </c>
    </row>
    <row r="379" spans="1:41" ht="12.75" hidden="1">
      <c r="A379" s="25" t="s">
        <v>44</v>
      </c>
      <c r="B379" s="54" t="s">
        <v>44</v>
      </c>
      <c r="C379" s="56" t="s">
        <v>7</v>
      </c>
      <c r="D379" s="56">
        <v>2</v>
      </c>
      <c r="E379" s="56">
        <v>1</v>
      </c>
      <c r="F379" s="56">
        <v>1</v>
      </c>
      <c r="G379" s="56">
        <v>902</v>
      </c>
      <c r="H379" s="56">
        <v>10220</v>
      </c>
      <c r="I379" s="56">
        <v>10220</v>
      </c>
      <c r="J379" s="57">
        <v>410</v>
      </c>
      <c r="K379" s="47">
        <f>K380</f>
        <v>0</v>
      </c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>
        <f>AG380</f>
        <v>0</v>
      </c>
      <c r="AH379" s="47"/>
      <c r="AI379" s="47"/>
      <c r="AJ379" s="47"/>
      <c r="AK379" s="47"/>
      <c r="AL379" s="47">
        <f>AL380</f>
        <v>0</v>
      </c>
      <c r="AM379" s="47"/>
      <c r="AN379" s="47"/>
      <c r="AO379" s="47">
        <f>AO380</f>
        <v>0</v>
      </c>
    </row>
    <row r="380" spans="1:41" ht="51" hidden="1">
      <c r="A380" s="25" t="s">
        <v>84</v>
      </c>
      <c r="B380" s="54" t="s">
        <v>84</v>
      </c>
      <c r="C380" s="56" t="s">
        <v>7</v>
      </c>
      <c r="D380" s="56">
        <v>2</v>
      </c>
      <c r="E380" s="56">
        <v>1</v>
      </c>
      <c r="F380" s="56">
        <v>1</v>
      </c>
      <c r="G380" s="56">
        <v>902</v>
      </c>
      <c r="H380" s="56">
        <v>10220</v>
      </c>
      <c r="I380" s="56">
        <v>10220</v>
      </c>
      <c r="J380" s="57">
        <v>414</v>
      </c>
      <c r="K380" s="47">
        <v>0</v>
      </c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>
        <v>0</v>
      </c>
      <c r="AH380" s="47"/>
      <c r="AI380" s="47"/>
      <c r="AJ380" s="47"/>
      <c r="AK380" s="47"/>
      <c r="AL380" s="47">
        <v>0</v>
      </c>
      <c r="AM380" s="47"/>
      <c r="AN380" s="47"/>
      <c r="AO380" s="47">
        <v>0</v>
      </c>
    </row>
    <row r="381" spans="1:41" ht="38.25">
      <c r="A381" s="9" t="s">
        <v>136</v>
      </c>
      <c r="B381" s="99" t="s">
        <v>136</v>
      </c>
      <c r="C381" s="85" t="s">
        <v>7</v>
      </c>
      <c r="D381" s="85">
        <v>2</v>
      </c>
      <c r="E381" s="85">
        <v>11</v>
      </c>
      <c r="F381" s="85">
        <v>1</v>
      </c>
      <c r="G381" s="85">
        <v>902</v>
      </c>
      <c r="H381" s="85">
        <v>10220</v>
      </c>
      <c r="I381" s="85">
        <v>80710</v>
      </c>
      <c r="J381" s="100">
        <v>600</v>
      </c>
      <c r="K381" s="34">
        <f>K382</f>
        <v>7065538.72</v>
      </c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>
        <f>AG382</f>
        <v>7865139.0200000005</v>
      </c>
      <c r="AH381" s="34"/>
      <c r="AI381" s="34"/>
      <c r="AJ381" s="34"/>
      <c r="AK381" s="34"/>
      <c r="AL381" s="34">
        <f>AL382</f>
        <v>7833514.68</v>
      </c>
      <c r="AM381" s="34"/>
      <c r="AN381" s="34"/>
      <c r="AO381" s="34">
        <f>AO382</f>
        <v>8086851.23</v>
      </c>
    </row>
    <row r="382" spans="1:41" ht="12.75">
      <c r="A382" s="9" t="s">
        <v>49</v>
      </c>
      <c r="B382" s="99" t="s">
        <v>49</v>
      </c>
      <c r="C382" s="85" t="s">
        <v>7</v>
      </c>
      <c r="D382" s="85">
        <v>2</v>
      </c>
      <c r="E382" s="85">
        <v>11</v>
      </c>
      <c r="F382" s="85">
        <v>1</v>
      </c>
      <c r="G382" s="85">
        <v>902</v>
      </c>
      <c r="H382" s="85">
        <v>10220</v>
      </c>
      <c r="I382" s="85">
        <v>80710</v>
      </c>
      <c r="J382" s="100">
        <v>610</v>
      </c>
      <c r="K382" s="34">
        <f>K383</f>
        <v>7065538.72</v>
      </c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>
        <f>AG383</f>
        <v>7865139.0200000005</v>
      </c>
      <c r="AH382" s="34"/>
      <c r="AI382" s="34"/>
      <c r="AJ382" s="34"/>
      <c r="AK382" s="34"/>
      <c r="AL382" s="34">
        <f>AL383</f>
        <v>7833514.68</v>
      </c>
      <c r="AM382" s="34"/>
      <c r="AN382" s="34"/>
      <c r="AO382" s="34">
        <f>AO383</f>
        <v>8086851.23</v>
      </c>
    </row>
    <row r="383" spans="1:41" ht="78.75" customHeight="1">
      <c r="A383" s="9" t="s">
        <v>22</v>
      </c>
      <c r="B383" s="99" t="s">
        <v>22</v>
      </c>
      <c r="C383" s="85" t="s">
        <v>7</v>
      </c>
      <c r="D383" s="85">
        <v>2</v>
      </c>
      <c r="E383" s="85">
        <v>11</v>
      </c>
      <c r="F383" s="85">
        <v>1</v>
      </c>
      <c r="G383" s="85">
        <v>902</v>
      </c>
      <c r="H383" s="85">
        <v>10220</v>
      </c>
      <c r="I383" s="85">
        <v>80710</v>
      </c>
      <c r="J383" s="100">
        <v>611</v>
      </c>
      <c r="K383" s="34">
        <v>7065538.72</v>
      </c>
      <c r="L383" s="34"/>
      <c r="M383" s="34"/>
      <c r="N383" s="34"/>
      <c r="O383" s="34"/>
      <c r="P383" s="34"/>
      <c r="Q383" s="34"/>
      <c r="R383" s="34"/>
      <c r="S383" s="34"/>
      <c r="T383" s="34"/>
      <c r="U383" s="34">
        <v>250000</v>
      </c>
      <c r="V383" s="34"/>
      <c r="W383" s="34"/>
      <c r="X383" s="34"/>
      <c r="Y383" s="34"/>
      <c r="Z383" s="34"/>
      <c r="AA383" s="34"/>
      <c r="AB383" s="34">
        <v>17754.07</v>
      </c>
      <c r="AC383" s="34"/>
      <c r="AD383" s="34">
        <v>51000</v>
      </c>
      <c r="AE383" s="34"/>
      <c r="AF383" s="34">
        <v>47499.95</v>
      </c>
      <c r="AG383" s="34">
        <f>7748885+AB383+AD383+AF383</f>
        <v>7865139.0200000005</v>
      </c>
      <c r="AH383" s="34"/>
      <c r="AI383" s="34"/>
      <c r="AJ383" s="34"/>
      <c r="AK383" s="34"/>
      <c r="AL383" s="34">
        <v>7833514.68</v>
      </c>
      <c r="AM383" s="34"/>
      <c r="AN383" s="34"/>
      <c r="AO383" s="34">
        <v>8086851.23</v>
      </c>
    </row>
    <row r="384" spans="1:41" ht="32.25" customHeight="1">
      <c r="A384" s="9"/>
      <c r="B384" s="87" t="s">
        <v>321</v>
      </c>
      <c r="C384" s="88" t="s">
        <v>7</v>
      </c>
      <c r="D384" s="88">
        <v>2</v>
      </c>
      <c r="E384" s="88">
        <v>11</v>
      </c>
      <c r="F384" s="88">
        <v>1</v>
      </c>
      <c r="G384" s="88">
        <v>902</v>
      </c>
      <c r="H384" s="88">
        <v>12910</v>
      </c>
      <c r="I384" s="88">
        <v>83360</v>
      </c>
      <c r="J384" s="89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>
        <f>AG385</f>
        <v>476243.74</v>
      </c>
      <c r="AH384" s="37"/>
      <c r="AI384" s="37"/>
      <c r="AJ384" s="37"/>
      <c r="AK384" s="37"/>
      <c r="AL384" s="37">
        <f>AL385</f>
        <v>503268</v>
      </c>
      <c r="AM384" s="37"/>
      <c r="AN384" s="37"/>
      <c r="AO384" s="37">
        <f>AO385</f>
        <v>503268</v>
      </c>
    </row>
    <row r="385" spans="1:41" ht="38.25">
      <c r="A385" s="9"/>
      <c r="B385" s="99" t="s">
        <v>136</v>
      </c>
      <c r="C385" s="85" t="s">
        <v>7</v>
      </c>
      <c r="D385" s="85">
        <v>2</v>
      </c>
      <c r="E385" s="85">
        <v>11</v>
      </c>
      <c r="F385" s="85">
        <v>1</v>
      </c>
      <c r="G385" s="85">
        <v>902</v>
      </c>
      <c r="H385" s="85">
        <v>10230</v>
      </c>
      <c r="I385" s="85">
        <v>83360</v>
      </c>
      <c r="J385" s="100">
        <v>600</v>
      </c>
      <c r="K385" s="34" t="e">
        <f>K386</f>
        <v>#REF!</v>
      </c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>
        <f>AG386</f>
        <v>476243.74</v>
      </c>
      <c r="AH385" s="34"/>
      <c r="AI385" s="34"/>
      <c r="AJ385" s="34"/>
      <c r="AK385" s="34"/>
      <c r="AL385" s="34">
        <f>AL386</f>
        <v>503268</v>
      </c>
      <c r="AM385" s="34"/>
      <c r="AN385" s="34"/>
      <c r="AO385" s="34">
        <f>AO386</f>
        <v>503268</v>
      </c>
    </row>
    <row r="386" spans="1:41" ht="12.75">
      <c r="A386" s="9"/>
      <c r="B386" s="99" t="s">
        <v>49</v>
      </c>
      <c r="C386" s="85" t="s">
        <v>7</v>
      </c>
      <c r="D386" s="85">
        <v>2</v>
      </c>
      <c r="E386" s="85">
        <v>11</v>
      </c>
      <c r="F386" s="85">
        <v>1</v>
      </c>
      <c r="G386" s="85">
        <v>902</v>
      </c>
      <c r="H386" s="85">
        <v>10230</v>
      </c>
      <c r="I386" s="85">
        <v>83360</v>
      </c>
      <c r="J386" s="100">
        <v>610</v>
      </c>
      <c r="K386" s="34" t="e">
        <f>K387+#REF!</f>
        <v>#REF!</v>
      </c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>
        <f>AG387</f>
        <v>476243.74</v>
      </c>
      <c r="AH386" s="34"/>
      <c r="AI386" s="34"/>
      <c r="AJ386" s="34"/>
      <c r="AK386" s="34"/>
      <c r="AL386" s="34">
        <f>AL387</f>
        <v>503268</v>
      </c>
      <c r="AM386" s="34"/>
      <c r="AN386" s="34"/>
      <c r="AO386" s="34">
        <f>AO387</f>
        <v>503268</v>
      </c>
    </row>
    <row r="387" spans="1:41" ht="76.5">
      <c r="A387" s="9"/>
      <c r="B387" s="99" t="s">
        <v>22</v>
      </c>
      <c r="C387" s="85" t="s">
        <v>7</v>
      </c>
      <c r="D387" s="85">
        <v>2</v>
      </c>
      <c r="E387" s="85">
        <v>11</v>
      </c>
      <c r="F387" s="85">
        <v>1</v>
      </c>
      <c r="G387" s="85">
        <v>902</v>
      </c>
      <c r="H387" s="85">
        <v>10230</v>
      </c>
      <c r="I387" s="85">
        <v>83360</v>
      </c>
      <c r="J387" s="100">
        <v>611</v>
      </c>
      <c r="K387" s="34">
        <v>130819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>
        <v>-39000</v>
      </c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>
        <v>-30524.26</v>
      </c>
      <c r="AG387" s="34">
        <f>506768+AF387</f>
        <v>476243.74</v>
      </c>
      <c r="AH387" s="34"/>
      <c r="AI387" s="34"/>
      <c r="AJ387" s="34"/>
      <c r="AK387" s="34"/>
      <c r="AL387" s="34">
        <v>503268</v>
      </c>
      <c r="AM387" s="34"/>
      <c r="AN387" s="34"/>
      <c r="AO387" s="34">
        <v>503268</v>
      </c>
    </row>
    <row r="388" spans="1:41" s="3" customFormat="1" ht="38.25">
      <c r="A388" s="27" t="s">
        <v>163</v>
      </c>
      <c r="B388" s="141" t="s">
        <v>163</v>
      </c>
      <c r="C388" s="64" t="s">
        <v>7</v>
      </c>
      <c r="D388" s="64">
        <v>2</v>
      </c>
      <c r="E388" s="64">
        <v>11</v>
      </c>
      <c r="F388" s="64">
        <v>1</v>
      </c>
      <c r="G388" s="64">
        <v>902</v>
      </c>
      <c r="H388" s="64">
        <v>18640</v>
      </c>
      <c r="I388" s="64">
        <v>18640</v>
      </c>
      <c r="J388" s="41"/>
      <c r="K388" s="42">
        <f>K389</f>
        <v>0</v>
      </c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>
        <f>AG389</f>
        <v>55367</v>
      </c>
      <c r="AH388" s="42"/>
      <c r="AI388" s="42"/>
      <c r="AJ388" s="42"/>
      <c r="AK388" s="42"/>
      <c r="AL388" s="175">
        <f aca="true" t="shared" si="29" ref="AL388:AO390">AL389</f>
        <v>0</v>
      </c>
      <c r="AM388" s="175"/>
      <c r="AN388" s="175"/>
      <c r="AO388" s="175">
        <f t="shared" si="29"/>
        <v>0</v>
      </c>
    </row>
    <row r="389" spans="1:41" ht="38.25">
      <c r="A389" s="38" t="s">
        <v>258</v>
      </c>
      <c r="B389" s="133" t="s">
        <v>258</v>
      </c>
      <c r="C389" s="56" t="s">
        <v>7</v>
      </c>
      <c r="D389" s="56">
        <v>2</v>
      </c>
      <c r="E389" s="56">
        <v>11</v>
      </c>
      <c r="F389" s="56">
        <v>1</v>
      </c>
      <c r="G389" s="56">
        <v>902</v>
      </c>
      <c r="H389" s="56">
        <v>18640</v>
      </c>
      <c r="I389" s="56">
        <v>18640</v>
      </c>
      <c r="J389" s="57">
        <v>600</v>
      </c>
      <c r="K389" s="47">
        <f>K390</f>
        <v>0</v>
      </c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>
        <f>AG390</f>
        <v>55367</v>
      </c>
      <c r="AH389" s="47"/>
      <c r="AI389" s="47"/>
      <c r="AJ389" s="47"/>
      <c r="AK389" s="47"/>
      <c r="AL389" s="176">
        <f t="shared" si="29"/>
        <v>0</v>
      </c>
      <c r="AM389" s="176"/>
      <c r="AN389" s="176"/>
      <c r="AO389" s="176">
        <f t="shared" si="29"/>
        <v>0</v>
      </c>
    </row>
    <row r="390" spans="1:41" ht="25.5">
      <c r="A390" s="38" t="s">
        <v>259</v>
      </c>
      <c r="B390" s="133" t="s">
        <v>259</v>
      </c>
      <c r="C390" s="56" t="s">
        <v>7</v>
      </c>
      <c r="D390" s="56">
        <v>2</v>
      </c>
      <c r="E390" s="56">
        <v>11</v>
      </c>
      <c r="F390" s="56">
        <v>1</v>
      </c>
      <c r="G390" s="56">
        <v>902</v>
      </c>
      <c r="H390" s="56">
        <v>18640</v>
      </c>
      <c r="I390" s="56">
        <v>18640</v>
      </c>
      <c r="J390" s="57">
        <v>610</v>
      </c>
      <c r="K390" s="47">
        <f>K391</f>
        <v>0</v>
      </c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>
        <f>AG391</f>
        <v>55367</v>
      </c>
      <c r="AH390" s="47"/>
      <c r="AI390" s="47"/>
      <c r="AJ390" s="47"/>
      <c r="AK390" s="47"/>
      <c r="AL390" s="176">
        <f t="shared" si="29"/>
        <v>0</v>
      </c>
      <c r="AM390" s="176"/>
      <c r="AN390" s="176"/>
      <c r="AO390" s="176">
        <f t="shared" si="29"/>
        <v>0</v>
      </c>
    </row>
    <row r="391" spans="1:41" ht="25.5">
      <c r="A391" s="38" t="s">
        <v>260</v>
      </c>
      <c r="B391" s="133" t="s">
        <v>260</v>
      </c>
      <c r="C391" s="56" t="s">
        <v>7</v>
      </c>
      <c r="D391" s="56">
        <v>2</v>
      </c>
      <c r="E391" s="56">
        <v>11</v>
      </c>
      <c r="F391" s="56">
        <v>1</v>
      </c>
      <c r="G391" s="56">
        <v>902</v>
      </c>
      <c r="H391" s="56">
        <v>18640</v>
      </c>
      <c r="I391" s="56">
        <v>18640</v>
      </c>
      <c r="J391" s="57">
        <v>612</v>
      </c>
      <c r="K391" s="47">
        <v>0</v>
      </c>
      <c r="L391" s="47"/>
      <c r="M391" s="47"/>
      <c r="N391" s="47"/>
      <c r="O391" s="47"/>
      <c r="P391" s="47">
        <v>50000</v>
      </c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>
        <v>55367</v>
      </c>
      <c r="AB391" s="47"/>
      <c r="AC391" s="47"/>
      <c r="AD391" s="47"/>
      <c r="AE391" s="47"/>
      <c r="AF391" s="47"/>
      <c r="AG391" s="47">
        <f>AA391</f>
        <v>55367</v>
      </c>
      <c r="AH391" s="47"/>
      <c r="AI391" s="47"/>
      <c r="AJ391" s="47"/>
      <c r="AK391" s="47"/>
      <c r="AL391" s="176">
        <v>0</v>
      </c>
      <c r="AM391" s="176"/>
      <c r="AN391" s="176"/>
      <c r="AO391" s="176">
        <v>0</v>
      </c>
    </row>
    <row r="392" spans="1:41" ht="73.5" customHeight="1">
      <c r="A392" s="11" t="s">
        <v>149</v>
      </c>
      <c r="B392" s="147" t="s">
        <v>149</v>
      </c>
      <c r="C392" s="88" t="s">
        <v>7</v>
      </c>
      <c r="D392" s="88">
        <v>3</v>
      </c>
      <c r="E392" s="88"/>
      <c r="F392" s="88"/>
      <c r="G392" s="88"/>
      <c r="H392" s="88"/>
      <c r="I392" s="88"/>
      <c r="J392" s="89"/>
      <c r="K392" s="37">
        <f>K393+K400</f>
        <v>11557415</v>
      </c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>
        <f>AG393+AG400</f>
        <v>13983007.04</v>
      </c>
      <c r="AH392" s="37"/>
      <c r="AI392" s="37"/>
      <c r="AJ392" s="37"/>
      <c r="AK392" s="37"/>
      <c r="AL392" s="37">
        <f>AL393+AL400</f>
        <v>13273622.879999999</v>
      </c>
      <c r="AM392" s="37"/>
      <c r="AN392" s="37"/>
      <c r="AO392" s="37">
        <f>AO393+AO400</f>
        <v>13698325.57</v>
      </c>
    </row>
    <row r="393" spans="1:41" ht="81" customHeight="1">
      <c r="A393" s="10" t="s">
        <v>193</v>
      </c>
      <c r="B393" s="87" t="s">
        <v>193</v>
      </c>
      <c r="C393" s="88" t="s">
        <v>7</v>
      </c>
      <c r="D393" s="88">
        <v>3</v>
      </c>
      <c r="E393" s="88">
        <v>12</v>
      </c>
      <c r="F393" s="85"/>
      <c r="G393" s="85"/>
      <c r="H393" s="85"/>
      <c r="I393" s="85"/>
      <c r="J393" s="100"/>
      <c r="K393" s="37">
        <f>K394</f>
        <v>40000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7">
        <f>AG394</f>
        <v>61540</v>
      </c>
      <c r="AH393" s="37"/>
      <c r="AI393" s="37"/>
      <c r="AJ393" s="37"/>
      <c r="AK393" s="37"/>
      <c r="AL393" s="37">
        <f aca="true" t="shared" si="30" ref="AL393:AO397">AL394</f>
        <v>61540</v>
      </c>
      <c r="AM393" s="37"/>
      <c r="AN393" s="37"/>
      <c r="AO393" s="37">
        <f t="shared" si="30"/>
        <v>61540</v>
      </c>
    </row>
    <row r="394" spans="1:41" ht="27.75" customHeight="1">
      <c r="A394" s="12" t="s">
        <v>41</v>
      </c>
      <c r="B394" s="148" t="s">
        <v>41</v>
      </c>
      <c r="C394" s="88" t="s">
        <v>7</v>
      </c>
      <c r="D394" s="88">
        <v>3</v>
      </c>
      <c r="E394" s="88">
        <v>12</v>
      </c>
      <c r="F394" s="88">
        <v>2</v>
      </c>
      <c r="G394" s="88">
        <v>902</v>
      </c>
      <c r="H394" s="85"/>
      <c r="I394" s="85"/>
      <c r="J394" s="100"/>
      <c r="K394" s="37">
        <f>K395</f>
        <v>40000</v>
      </c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7">
        <f>AG395</f>
        <v>61540</v>
      </c>
      <c r="AH394" s="37"/>
      <c r="AI394" s="37"/>
      <c r="AJ394" s="37"/>
      <c r="AK394" s="37"/>
      <c r="AL394" s="37">
        <f t="shared" si="30"/>
        <v>61540</v>
      </c>
      <c r="AM394" s="37"/>
      <c r="AN394" s="37"/>
      <c r="AO394" s="37">
        <f t="shared" si="30"/>
        <v>61540</v>
      </c>
    </row>
    <row r="395" spans="1:41" s="3" customFormat="1" ht="25.5">
      <c r="A395" s="16" t="s">
        <v>126</v>
      </c>
      <c r="B395" s="95" t="s">
        <v>304</v>
      </c>
      <c r="C395" s="88" t="s">
        <v>7</v>
      </c>
      <c r="D395" s="88">
        <v>3</v>
      </c>
      <c r="E395" s="88">
        <v>12</v>
      </c>
      <c r="F395" s="88">
        <v>2</v>
      </c>
      <c r="G395" s="88">
        <v>902</v>
      </c>
      <c r="H395" s="88">
        <v>12040</v>
      </c>
      <c r="I395" s="88">
        <v>81140</v>
      </c>
      <c r="J395" s="89"/>
      <c r="K395" s="37">
        <f>K396</f>
        <v>40000</v>
      </c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>
        <f>AG396</f>
        <v>61540</v>
      </c>
      <c r="AH395" s="37"/>
      <c r="AI395" s="37"/>
      <c r="AJ395" s="37"/>
      <c r="AK395" s="37"/>
      <c r="AL395" s="37">
        <f t="shared" si="30"/>
        <v>61540</v>
      </c>
      <c r="AM395" s="37"/>
      <c r="AN395" s="37"/>
      <c r="AO395" s="37">
        <f t="shared" si="30"/>
        <v>61540</v>
      </c>
    </row>
    <row r="396" spans="1:41" ht="38.25">
      <c r="A396" s="9" t="s">
        <v>133</v>
      </c>
      <c r="B396" s="99" t="s">
        <v>133</v>
      </c>
      <c r="C396" s="85" t="s">
        <v>7</v>
      </c>
      <c r="D396" s="85">
        <v>3</v>
      </c>
      <c r="E396" s="85">
        <v>12</v>
      </c>
      <c r="F396" s="85">
        <v>2</v>
      </c>
      <c r="G396" s="85">
        <v>902</v>
      </c>
      <c r="H396" s="85">
        <v>12040</v>
      </c>
      <c r="I396" s="85">
        <v>81140</v>
      </c>
      <c r="J396" s="100" t="s">
        <v>12</v>
      </c>
      <c r="K396" s="34">
        <f>K397</f>
        <v>40000</v>
      </c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>
        <f>AG397</f>
        <v>61540</v>
      </c>
      <c r="AH396" s="34"/>
      <c r="AI396" s="34"/>
      <c r="AJ396" s="34"/>
      <c r="AK396" s="34"/>
      <c r="AL396" s="34">
        <f t="shared" si="30"/>
        <v>61540</v>
      </c>
      <c r="AM396" s="34"/>
      <c r="AN396" s="34"/>
      <c r="AO396" s="34">
        <f t="shared" si="30"/>
        <v>61540</v>
      </c>
    </row>
    <row r="397" spans="1:41" ht="38.25">
      <c r="A397" s="9" t="s">
        <v>13</v>
      </c>
      <c r="B397" s="99" t="s">
        <v>13</v>
      </c>
      <c r="C397" s="85" t="s">
        <v>7</v>
      </c>
      <c r="D397" s="85">
        <v>3</v>
      </c>
      <c r="E397" s="85">
        <v>12</v>
      </c>
      <c r="F397" s="85">
        <v>2</v>
      </c>
      <c r="G397" s="85">
        <v>902</v>
      </c>
      <c r="H397" s="85">
        <v>12040</v>
      </c>
      <c r="I397" s="85">
        <v>81140</v>
      </c>
      <c r="J397" s="100">
        <v>240</v>
      </c>
      <c r="K397" s="34">
        <f>K398</f>
        <v>40000</v>
      </c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>
        <f>AG398</f>
        <v>61540</v>
      </c>
      <c r="AH397" s="34"/>
      <c r="AI397" s="34"/>
      <c r="AJ397" s="34"/>
      <c r="AK397" s="34"/>
      <c r="AL397" s="34">
        <f t="shared" si="30"/>
        <v>61540</v>
      </c>
      <c r="AM397" s="34"/>
      <c r="AN397" s="34"/>
      <c r="AO397" s="34">
        <f t="shared" si="30"/>
        <v>61540</v>
      </c>
    </row>
    <row r="398" spans="1:41" ht="38.25">
      <c r="A398" s="9" t="s">
        <v>134</v>
      </c>
      <c r="B398" s="99" t="s">
        <v>134</v>
      </c>
      <c r="C398" s="85" t="s">
        <v>7</v>
      </c>
      <c r="D398" s="85">
        <v>3</v>
      </c>
      <c r="E398" s="85">
        <v>12</v>
      </c>
      <c r="F398" s="85">
        <v>2</v>
      </c>
      <c r="G398" s="85">
        <v>902</v>
      </c>
      <c r="H398" s="85">
        <v>12040</v>
      </c>
      <c r="I398" s="85">
        <v>81140</v>
      </c>
      <c r="J398" s="100">
        <v>244</v>
      </c>
      <c r="K398" s="34">
        <v>40000</v>
      </c>
      <c r="L398" s="34"/>
      <c r="M398" s="34"/>
      <c r="N398" s="34">
        <v>21540</v>
      </c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>
        <v>61540</v>
      </c>
      <c r="AH398" s="34"/>
      <c r="AI398" s="34"/>
      <c r="AJ398" s="34"/>
      <c r="AK398" s="34"/>
      <c r="AL398" s="34">
        <v>61540</v>
      </c>
      <c r="AM398" s="34"/>
      <c r="AN398" s="34"/>
      <c r="AO398" s="34">
        <v>61540</v>
      </c>
    </row>
    <row r="399" spans="1:41" ht="78" customHeight="1">
      <c r="A399" s="10" t="s">
        <v>170</v>
      </c>
      <c r="B399" s="87" t="s">
        <v>170</v>
      </c>
      <c r="C399" s="88" t="s">
        <v>7</v>
      </c>
      <c r="D399" s="88">
        <v>3</v>
      </c>
      <c r="E399" s="88">
        <v>13</v>
      </c>
      <c r="F399" s="85"/>
      <c r="G399" s="85"/>
      <c r="H399" s="85"/>
      <c r="I399" s="85"/>
      <c r="J399" s="100"/>
      <c r="K399" s="37">
        <f>K400</f>
        <v>11517415</v>
      </c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7">
        <f>AG400</f>
        <v>13921467.04</v>
      </c>
      <c r="AH399" s="37"/>
      <c r="AI399" s="37"/>
      <c r="AJ399" s="37"/>
      <c r="AK399" s="37"/>
      <c r="AL399" s="37">
        <f>AL400</f>
        <v>13212082.879999999</v>
      </c>
      <c r="AM399" s="37"/>
      <c r="AN399" s="37"/>
      <c r="AO399" s="37">
        <f>AO400</f>
        <v>13636785.57</v>
      </c>
    </row>
    <row r="400" spans="1:41" ht="39" customHeight="1">
      <c r="A400" s="12" t="s">
        <v>41</v>
      </c>
      <c r="B400" s="148" t="s">
        <v>41</v>
      </c>
      <c r="C400" s="88" t="s">
        <v>7</v>
      </c>
      <c r="D400" s="88">
        <v>3</v>
      </c>
      <c r="E400" s="88">
        <v>13</v>
      </c>
      <c r="F400" s="88">
        <v>3</v>
      </c>
      <c r="G400" s="88">
        <v>902</v>
      </c>
      <c r="H400" s="85"/>
      <c r="I400" s="85"/>
      <c r="J400" s="100"/>
      <c r="K400" s="37">
        <f>K401</f>
        <v>11517415</v>
      </c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7">
        <f>AG401+AG415</f>
        <v>13921467.04</v>
      </c>
      <c r="AH400" s="37"/>
      <c r="AI400" s="37"/>
      <c r="AJ400" s="37"/>
      <c r="AK400" s="37"/>
      <c r="AL400" s="37">
        <f>AL401+AL415</f>
        <v>13212082.879999999</v>
      </c>
      <c r="AM400" s="37"/>
      <c r="AN400" s="37"/>
      <c r="AO400" s="37">
        <f>AO401+AO415</f>
        <v>13636785.57</v>
      </c>
    </row>
    <row r="401" spans="1:41" s="3" customFormat="1" ht="87.75" customHeight="1">
      <c r="A401" s="6" t="s">
        <v>26</v>
      </c>
      <c r="B401" s="95" t="s">
        <v>305</v>
      </c>
      <c r="C401" s="88" t="s">
        <v>7</v>
      </c>
      <c r="D401" s="88">
        <v>3</v>
      </c>
      <c r="E401" s="88">
        <v>13</v>
      </c>
      <c r="F401" s="88">
        <v>3</v>
      </c>
      <c r="G401" s="88">
        <v>902</v>
      </c>
      <c r="H401" s="88">
        <v>12010</v>
      </c>
      <c r="I401" s="88">
        <v>80730</v>
      </c>
      <c r="J401" s="93"/>
      <c r="K401" s="37">
        <f>K402+K407+K410</f>
        <v>11517415</v>
      </c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37">
        <f>AG402+AG407+AG410</f>
        <v>13847909.59</v>
      </c>
      <c r="AH401" s="37"/>
      <c r="AI401" s="37"/>
      <c r="AJ401" s="37"/>
      <c r="AK401" s="37"/>
      <c r="AL401" s="37">
        <f>AL402+AL407+AL410</f>
        <v>13141644.879999999</v>
      </c>
      <c r="AM401" s="37"/>
      <c r="AN401" s="37"/>
      <c r="AO401" s="37">
        <f>AO402+AO407+AO410</f>
        <v>13566347.57</v>
      </c>
    </row>
    <row r="402" spans="1:41" ht="76.5">
      <c r="A402" s="5" t="s">
        <v>8</v>
      </c>
      <c r="B402" s="99" t="s">
        <v>8</v>
      </c>
      <c r="C402" s="85" t="s">
        <v>7</v>
      </c>
      <c r="D402" s="85">
        <v>3</v>
      </c>
      <c r="E402" s="85">
        <v>13</v>
      </c>
      <c r="F402" s="85">
        <v>3</v>
      </c>
      <c r="G402" s="85">
        <v>902</v>
      </c>
      <c r="H402" s="85">
        <v>12010</v>
      </c>
      <c r="I402" s="85">
        <v>80730</v>
      </c>
      <c r="J402" s="100" t="s">
        <v>9</v>
      </c>
      <c r="K402" s="34">
        <f>K403</f>
        <v>9781582</v>
      </c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>
        <f>AG403</f>
        <v>11352862.07</v>
      </c>
      <c r="AH402" s="34"/>
      <c r="AI402" s="34"/>
      <c r="AJ402" s="34"/>
      <c r="AK402" s="34"/>
      <c r="AL402" s="34">
        <f>AL403</f>
        <v>10302595.36</v>
      </c>
      <c r="AM402" s="34"/>
      <c r="AN402" s="34"/>
      <c r="AO402" s="34">
        <f>AO403</f>
        <v>10711974.05</v>
      </c>
    </row>
    <row r="403" spans="1:41" ht="25.5">
      <c r="A403" s="13" t="s">
        <v>24</v>
      </c>
      <c r="B403" s="103" t="s">
        <v>24</v>
      </c>
      <c r="C403" s="85" t="s">
        <v>7</v>
      </c>
      <c r="D403" s="85">
        <v>3</v>
      </c>
      <c r="E403" s="85">
        <v>13</v>
      </c>
      <c r="F403" s="85">
        <v>3</v>
      </c>
      <c r="G403" s="85">
        <v>902</v>
      </c>
      <c r="H403" s="85">
        <v>12010</v>
      </c>
      <c r="I403" s="85">
        <v>80730</v>
      </c>
      <c r="J403" s="100" t="s">
        <v>25</v>
      </c>
      <c r="K403" s="34">
        <f>K404+K405+K406</f>
        <v>9781582</v>
      </c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>
        <f>AG404+AG405+AG406</f>
        <v>11352862.07</v>
      </c>
      <c r="AH403" s="34"/>
      <c r="AI403" s="34"/>
      <c r="AJ403" s="34"/>
      <c r="AK403" s="34"/>
      <c r="AL403" s="34">
        <f>AL404+AL405+AL406</f>
        <v>10302595.36</v>
      </c>
      <c r="AM403" s="34"/>
      <c r="AN403" s="34"/>
      <c r="AO403" s="34">
        <f>AO404+AO405+AO406</f>
        <v>10711974.05</v>
      </c>
    </row>
    <row r="404" spans="1:41" ht="12.75">
      <c r="A404" s="5" t="s">
        <v>188</v>
      </c>
      <c r="B404" s="99" t="s">
        <v>188</v>
      </c>
      <c r="C404" s="85" t="s">
        <v>7</v>
      </c>
      <c r="D404" s="85">
        <v>3</v>
      </c>
      <c r="E404" s="85">
        <v>13</v>
      </c>
      <c r="F404" s="85">
        <v>3</v>
      </c>
      <c r="G404" s="85">
        <v>902</v>
      </c>
      <c r="H404" s="85">
        <v>12010</v>
      </c>
      <c r="I404" s="85">
        <v>80730</v>
      </c>
      <c r="J404" s="100">
        <v>111</v>
      </c>
      <c r="K404" s="34">
        <v>7547528</v>
      </c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>
        <v>848458.55</v>
      </c>
      <c r="Y404" s="34"/>
      <c r="Z404" s="34"/>
      <c r="AA404" s="34"/>
      <c r="AB404" s="34">
        <v>20332.26</v>
      </c>
      <c r="AC404" s="34"/>
      <c r="AD404" s="34"/>
      <c r="AE404" s="34"/>
      <c r="AF404" s="34">
        <v>20332.26</v>
      </c>
      <c r="AG404" s="34">
        <f>7870329+X404+AB404+AF404</f>
        <v>8759452.07</v>
      </c>
      <c r="AH404" s="34"/>
      <c r="AI404" s="34"/>
      <c r="AJ404" s="34"/>
      <c r="AK404" s="34"/>
      <c r="AL404" s="34">
        <v>7948156.36</v>
      </c>
      <c r="AM404" s="34"/>
      <c r="AN404" s="34"/>
      <c r="AO404" s="34">
        <v>8262579.05</v>
      </c>
    </row>
    <row r="405" spans="1:41" ht="38.25" hidden="1">
      <c r="A405" s="5" t="s">
        <v>139</v>
      </c>
      <c r="B405" s="99" t="s">
        <v>139</v>
      </c>
      <c r="C405" s="85" t="s">
        <v>7</v>
      </c>
      <c r="D405" s="85">
        <v>3</v>
      </c>
      <c r="E405" s="85">
        <v>13</v>
      </c>
      <c r="F405" s="85">
        <v>3</v>
      </c>
      <c r="G405" s="85">
        <v>902</v>
      </c>
      <c r="H405" s="85">
        <v>12010</v>
      </c>
      <c r="I405" s="85">
        <v>80730</v>
      </c>
      <c r="J405" s="100">
        <v>112</v>
      </c>
      <c r="K405" s="34">
        <v>0</v>
      </c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>
        <f>K405+L405</f>
        <v>0</v>
      </c>
      <c r="AH405" s="34"/>
      <c r="AI405" s="34"/>
      <c r="AJ405" s="34"/>
      <c r="AK405" s="34"/>
      <c r="AL405" s="34">
        <v>0</v>
      </c>
      <c r="AM405" s="34"/>
      <c r="AN405" s="34"/>
      <c r="AO405" s="34">
        <v>0</v>
      </c>
    </row>
    <row r="406" spans="1:41" ht="51">
      <c r="A406" s="5" t="s">
        <v>138</v>
      </c>
      <c r="B406" s="99" t="s">
        <v>138</v>
      </c>
      <c r="C406" s="85" t="s">
        <v>7</v>
      </c>
      <c r="D406" s="85">
        <v>3</v>
      </c>
      <c r="E406" s="85">
        <v>13</v>
      </c>
      <c r="F406" s="85">
        <v>3</v>
      </c>
      <c r="G406" s="85">
        <v>902</v>
      </c>
      <c r="H406" s="85">
        <v>12010</v>
      </c>
      <c r="I406" s="85">
        <v>80730</v>
      </c>
      <c r="J406" s="100">
        <v>119</v>
      </c>
      <c r="K406" s="34">
        <v>2234054</v>
      </c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>
        <v>250195</v>
      </c>
      <c r="Y406" s="34"/>
      <c r="Z406" s="34"/>
      <c r="AA406" s="34"/>
      <c r="AB406" s="34">
        <v>6140</v>
      </c>
      <c r="AC406" s="34"/>
      <c r="AD406" s="34"/>
      <c r="AE406" s="34"/>
      <c r="AF406" s="34">
        <v>6140</v>
      </c>
      <c r="AG406" s="34">
        <f>2330935+X406+AB406+AF406</f>
        <v>2593410</v>
      </c>
      <c r="AH406" s="34"/>
      <c r="AI406" s="34"/>
      <c r="AJ406" s="34"/>
      <c r="AK406" s="34"/>
      <c r="AL406" s="34">
        <v>2354439</v>
      </c>
      <c r="AM406" s="34"/>
      <c r="AN406" s="34"/>
      <c r="AO406" s="34">
        <v>2449395</v>
      </c>
    </row>
    <row r="407" spans="1:41" ht="38.25">
      <c r="A407" s="5" t="s">
        <v>133</v>
      </c>
      <c r="B407" s="99" t="s">
        <v>133</v>
      </c>
      <c r="C407" s="85" t="s">
        <v>7</v>
      </c>
      <c r="D407" s="85">
        <v>3</v>
      </c>
      <c r="E407" s="85">
        <v>13</v>
      </c>
      <c r="F407" s="85">
        <v>3</v>
      </c>
      <c r="G407" s="85">
        <v>902</v>
      </c>
      <c r="H407" s="85">
        <v>12010</v>
      </c>
      <c r="I407" s="85">
        <v>80730</v>
      </c>
      <c r="J407" s="100" t="s">
        <v>12</v>
      </c>
      <c r="K407" s="34">
        <f>K408</f>
        <v>1679931</v>
      </c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>
        <f>AG408</f>
        <v>2495047.52</v>
      </c>
      <c r="AH407" s="34"/>
      <c r="AI407" s="34"/>
      <c r="AJ407" s="34"/>
      <c r="AK407" s="34"/>
      <c r="AL407" s="34">
        <f>AL408</f>
        <v>2839049.52</v>
      </c>
      <c r="AM407" s="34"/>
      <c r="AN407" s="34"/>
      <c r="AO407" s="34">
        <f>AO408</f>
        <v>2854373.52</v>
      </c>
    </row>
    <row r="408" spans="1:41" ht="38.25">
      <c r="A408" s="5" t="s">
        <v>13</v>
      </c>
      <c r="B408" s="99" t="s">
        <v>13</v>
      </c>
      <c r="C408" s="85" t="s">
        <v>7</v>
      </c>
      <c r="D408" s="85">
        <v>3</v>
      </c>
      <c r="E408" s="85">
        <v>13</v>
      </c>
      <c r="F408" s="85">
        <v>3</v>
      </c>
      <c r="G408" s="85">
        <v>902</v>
      </c>
      <c r="H408" s="85">
        <v>12010</v>
      </c>
      <c r="I408" s="85">
        <v>80730</v>
      </c>
      <c r="J408" s="100" t="s">
        <v>14</v>
      </c>
      <c r="K408" s="34">
        <f>K409</f>
        <v>1679931</v>
      </c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>
        <f>AG409</f>
        <v>2495047.52</v>
      </c>
      <c r="AH408" s="34"/>
      <c r="AI408" s="34"/>
      <c r="AJ408" s="34"/>
      <c r="AK408" s="34"/>
      <c r="AL408" s="34">
        <f>AL409</f>
        <v>2839049.52</v>
      </c>
      <c r="AM408" s="34"/>
      <c r="AN408" s="34"/>
      <c r="AO408" s="34">
        <f>AO409</f>
        <v>2854373.52</v>
      </c>
    </row>
    <row r="409" spans="1:41" ht="38.25">
      <c r="A409" s="9" t="s">
        <v>134</v>
      </c>
      <c r="B409" s="99" t="s">
        <v>134</v>
      </c>
      <c r="C409" s="85" t="s">
        <v>7</v>
      </c>
      <c r="D409" s="85">
        <v>3</v>
      </c>
      <c r="E409" s="85">
        <v>13</v>
      </c>
      <c r="F409" s="85">
        <v>3</v>
      </c>
      <c r="G409" s="85">
        <v>902</v>
      </c>
      <c r="H409" s="85">
        <v>12010</v>
      </c>
      <c r="I409" s="85">
        <v>80730</v>
      </c>
      <c r="J409" s="100">
        <v>244</v>
      </c>
      <c r="K409" s="34">
        <v>1679931</v>
      </c>
      <c r="L409" s="34"/>
      <c r="M409" s="34"/>
      <c r="N409" s="34">
        <v>142808.64</v>
      </c>
      <c r="O409" s="34">
        <v>14300</v>
      </c>
      <c r="P409" s="34">
        <v>40000</v>
      </c>
      <c r="Q409" s="34">
        <v>44976</v>
      </c>
      <c r="R409" s="34"/>
      <c r="S409" s="34"/>
      <c r="T409" s="34">
        <v>134999</v>
      </c>
      <c r="U409" s="34">
        <v>22009.28</v>
      </c>
      <c r="V409" s="34">
        <v>630060</v>
      </c>
      <c r="W409" s="34"/>
      <c r="X409" s="34">
        <v>-412768.55</v>
      </c>
      <c r="Y409" s="34"/>
      <c r="Z409" s="34"/>
      <c r="AA409" s="34">
        <v>53480.55</v>
      </c>
      <c r="AB409" s="34"/>
      <c r="AC409" s="34">
        <v>30020</v>
      </c>
      <c r="AD409" s="34"/>
      <c r="AE409" s="34"/>
      <c r="AF409" s="34"/>
      <c r="AG409" s="34">
        <f>2824315.52+X409+AA409+AC409</f>
        <v>2495047.52</v>
      </c>
      <c r="AH409" s="34"/>
      <c r="AI409" s="34"/>
      <c r="AJ409" s="34"/>
      <c r="AK409" s="34"/>
      <c r="AL409" s="34">
        <v>2839049.52</v>
      </c>
      <c r="AM409" s="34"/>
      <c r="AN409" s="34"/>
      <c r="AO409" s="34">
        <v>2854373.52</v>
      </c>
    </row>
    <row r="410" spans="1:41" s="40" customFormat="1" ht="12.75" hidden="1">
      <c r="A410" s="20" t="s">
        <v>15</v>
      </c>
      <c r="B410" s="54" t="s">
        <v>15</v>
      </c>
      <c r="C410" s="56" t="s">
        <v>7</v>
      </c>
      <c r="D410" s="56">
        <v>3</v>
      </c>
      <c r="E410" s="56">
        <v>13</v>
      </c>
      <c r="F410" s="56">
        <v>3</v>
      </c>
      <c r="G410" s="56">
        <v>902</v>
      </c>
      <c r="H410" s="56">
        <v>12010</v>
      </c>
      <c r="I410" s="56">
        <v>80730</v>
      </c>
      <c r="J410" s="57" t="s">
        <v>16</v>
      </c>
      <c r="K410" s="47">
        <f>K411</f>
        <v>55902</v>
      </c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>
        <f>AG411</f>
        <v>0</v>
      </c>
      <c r="AH410" s="47"/>
      <c r="AI410" s="47"/>
      <c r="AJ410" s="47"/>
      <c r="AK410" s="47"/>
      <c r="AL410" s="47">
        <f>AL411</f>
        <v>0</v>
      </c>
      <c r="AM410" s="47"/>
      <c r="AN410" s="47"/>
      <c r="AO410" s="47">
        <f>AO411</f>
        <v>0</v>
      </c>
    </row>
    <row r="411" spans="1:41" s="40" customFormat="1" ht="12.75" hidden="1">
      <c r="A411" s="20" t="s">
        <v>42</v>
      </c>
      <c r="B411" s="54" t="s">
        <v>42</v>
      </c>
      <c r="C411" s="56" t="s">
        <v>7</v>
      </c>
      <c r="D411" s="56">
        <v>3</v>
      </c>
      <c r="E411" s="56">
        <v>13</v>
      </c>
      <c r="F411" s="56">
        <v>3</v>
      </c>
      <c r="G411" s="56">
        <v>902</v>
      </c>
      <c r="H411" s="56">
        <v>12010</v>
      </c>
      <c r="I411" s="56">
        <v>80730</v>
      </c>
      <c r="J411" s="57">
        <v>850</v>
      </c>
      <c r="K411" s="47">
        <f>K412+K413</f>
        <v>55902</v>
      </c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>
        <f>AG412+AG413+AG414</f>
        <v>0</v>
      </c>
      <c r="AH411" s="47"/>
      <c r="AI411" s="47"/>
      <c r="AJ411" s="47"/>
      <c r="AK411" s="47"/>
      <c r="AL411" s="47">
        <f>AL412+AL413</f>
        <v>0</v>
      </c>
      <c r="AM411" s="47"/>
      <c r="AN411" s="47"/>
      <c r="AO411" s="47">
        <f>AO412+AO413</f>
        <v>0</v>
      </c>
    </row>
    <row r="412" spans="1:41" s="40" customFormat="1" ht="25.5" hidden="1">
      <c r="A412" s="20" t="s">
        <v>17</v>
      </c>
      <c r="B412" s="54" t="s">
        <v>17</v>
      </c>
      <c r="C412" s="56" t="s">
        <v>7</v>
      </c>
      <c r="D412" s="56">
        <v>3</v>
      </c>
      <c r="E412" s="56">
        <v>13</v>
      </c>
      <c r="F412" s="56">
        <v>3</v>
      </c>
      <c r="G412" s="56">
        <v>902</v>
      </c>
      <c r="H412" s="56">
        <v>12010</v>
      </c>
      <c r="I412" s="56">
        <v>80730</v>
      </c>
      <c r="J412" s="57" t="s">
        <v>18</v>
      </c>
      <c r="K412" s="47">
        <v>35702</v>
      </c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>
        <v>0</v>
      </c>
      <c r="AH412" s="47"/>
      <c r="AI412" s="47"/>
      <c r="AJ412" s="47"/>
      <c r="AK412" s="47"/>
      <c r="AL412" s="47">
        <v>0</v>
      </c>
      <c r="AM412" s="47"/>
      <c r="AN412" s="47"/>
      <c r="AO412" s="47">
        <v>0</v>
      </c>
    </row>
    <row r="413" spans="1:41" s="40" customFormat="1" ht="12.75" hidden="1">
      <c r="A413" s="20" t="s">
        <v>137</v>
      </c>
      <c r="B413" s="54" t="s">
        <v>137</v>
      </c>
      <c r="C413" s="56" t="s">
        <v>7</v>
      </c>
      <c r="D413" s="56">
        <v>3</v>
      </c>
      <c r="E413" s="56">
        <v>13</v>
      </c>
      <c r="F413" s="56">
        <v>3</v>
      </c>
      <c r="G413" s="56">
        <v>902</v>
      </c>
      <c r="H413" s="56">
        <v>12010</v>
      </c>
      <c r="I413" s="56">
        <v>80730</v>
      </c>
      <c r="J413" s="57" t="s">
        <v>20</v>
      </c>
      <c r="K413" s="47">
        <v>20200</v>
      </c>
      <c r="L413" s="47"/>
      <c r="M413" s="47"/>
      <c r="N413" s="47"/>
      <c r="O413" s="47">
        <v>-11992</v>
      </c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>
        <v>0</v>
      </c>
      <c r="AH413" s="47"/>
      <c r="AI413" s="47"/>
      <c r="AJ413" s="47"/>
      <c r="AK413" s="47"/>
      <c r="AL413" s="47">
        <v>0</v>
      </c>
      <c r="AM413" s="47"/>
      <c r="AN413" s="47"/>
      <c r="AO413" s="47">
        <v>0</v>
      </c>
    </row>
    <row r="414" spans="1:41" s="40" customFormat="1" ht="12.75" hidden="1">
      <c r="A414" s="20" t="s">
        <v>215</v>
      </c>
      <c r="B414" s="54" t="s">
        <v>215</v>
      </c>
      <c r="C414" s="56" t="s">
        <v>7</v>
      </c>
      <c r="D414" s="56">
        <v>3</v>
      </c>
      <c r="E414" s="56">
        <v>13</v>
      </c>
      <c r="F414" s="56">
        <v>3</v>
      </c>
      <c r="G414" s="56">
        <v>902</v>
      </c>
      <c r="H414" s="56">
        <v>12010</v>
      </c>
      <c r="I414" s="56">
        <v>80730</v>
      </c>
      <c r="J414" s="57">
        <v>853</v>
      </c>
      <c r="K414" s="47"/>
      <c r="L414" s="47"/>
      <c r="M414" s="47"/>
      <c r="N414" s="47"/>
      <c r="O414" s="47">
        <v>11992</v>
      </c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>
        <v>0</v>
      </c>
      <c r="AH414" s="47"/>
      <c r="AI414" s="47"/>
      <c r="AJ414" s="47"/>
      <c r="AK414" s="47"/>
      <c r="AL414" s="47"/>
      <c r="AM414" s="47"/>
      <c r="AN414" s="47"/>
      <c r="AO414" s="47"/>
    </row>
    <row r="415" spans="1:41" ht="25.5">
      <c r="A415" s="17"/>
      <c r="B415" s="87" t="s">
        <v>321</v>
      </c>
      <c r="C415" s="88" t="s">
        <v>7</v>
      </c>
      <c r="D415" s="88">
        <v>3</v>
      </c>
      <c r="E415" s="88">
        <v>13</v>
      </c>
      <c r="F415" s="88">
        <v>1</v>
      </c>
      <c r="G415" s="88">
        <v>902</v>
      </c>
      <c r="H415" s="88">
        <v>12910</v>
      </c>
      <c r="I415" s="88">
        <v>83360</v>
      </c>
      <c r="J415" s="89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>
        <f>AG416</f>
        <v>73557.45</v>
      </c>
      <c r="AH415" s="37"/>
      <c r="AI415" s="37"/>
      <c r="AJ415" s="37"/>
      <c r="AK415" s="37"/>
      <c r="AL415" s="37">
        <f>AL416</f>
        <v>70438</v>
      </c>
      <c r="AM415" s="37"/>
      <c r="AN415" s="37"/>
      <c r="AO415" s="37">
        <f>AO416</f>
        <v>70438</v>
      </c>
    </row>
    <row r="416" spans="1:41" ht="12.75">
      <c r="A416" s="17"/>
      <c r="B416" s="99" t="s">
        <v>15</v>
      </c>
      <c r="C416" s="85" t="s">
        <v>7</v>
      </c>
      <c r="D416" s="85">
        <v>3</v>
      </c>
      <c r="E416" s="85">
        <v>13</v>
      </c>
      <c r="F416" s="85">
        <v>1</v>
      </c>
      <c r="G416" s="85">
        <v>902</v>
      </c>
      <c r="H416" s="85">
        <v>10230</v>
      </c>
      <c r="I416" s="85">
        <v>83360</v>
      </c>
      <c r="J416" s="100" t="s">
        <v>16</v>
      </c>
      <c r="K416" s="34">
        <f>K417</f>
        <v>320819</v>
      </c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>
        <f>AG417</f>
        <v>73557.45</v>
      </c>
      <c r="AH416" s="34"/>
      <c r="AI416" s="34"/>
      <c r="AJ416" s="34"/>
      <c r="AK416" s="34"/>
      <c r="AL416" s="34">
        <f>AL417</f>
        <v>70438</v>
      </c>
      <c r="AM416" s="34"/>
      <c r="AN416" s="34"/>
      <c r="AO416" s="34">
        <f>AO417</f>
        <v>70438</v>
      </c>
    </row>
    <row r="417" spans="1:41" ht="12.75">
      <c r="A417" s="17"/>
      <c r="B417" s="99" t="s">
        <v>42</v>
      </c>
      <c r="C417" s="85" t="s">
        <v>7</v>
      </c>
      <c r="D417" s="85">
        <v>3</v>
      </c>
      <c r="E417" s="85">
        <v>13</v>
      </c>
      <c r="F417" s="85">
        <v>1</v>
      </c>
      <c r="G417" s="85">
        <v>902</v>
      </c>
      <c r="H417" s="85">
        <v>10230</v>
      </c>
      <c r="I417" s="85">
        <v>83360</v>
      </c>
      <c r="J417" s="100">
        <v>850</v>
      </c>
      <c r="K417" s="34">
        <f>K418+K419</f>
        <v>320819</v>
      </c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>
        <f>AG418+AG419+AG420</f>
        <v>73557.45</v>
      </c>
      <c r="AH417" s="34"/>
      <c r="AI417" s="34"/>
      <c r="AJ417" s="34"/>
      <c r="AK417" s="34"/>
      <c r="AL417" s="34">
        <f>AL418+AL419+AL420</f>
        <v>70438</v>
      </c>
      <c r="AM417" s="34"/>
      <c r="AN417" s="34"/>
      <c r="AO417" s="34">
        <f>AO418+AO419+AO420</f>
        <v>70438</v>
      </c>
    </row>
    <row r="418" spans="1:41" ht="25.5">
      <c r="A418" s="17"/>
      <c r="B418" s="99" t="s">
        <v>17</v>
      </c>
      <c r="C418" s="85" t="s">
        <v>7</v>
      </c>
      <c r="D418" s="85">
        <v>3</v>
      </c>
      <c r="E418" s="85">
        <v>13</v>
      </c>
      <c r="F418" s="85">
        <v>1</v>
      </c>
      <c r="G418" s="85">
        <v>902</v>
      </c>
      <c r="H418" s="85">
        <v>10230</v>
      </c>
      <c r="I418" s="85">
        <v>83360</v>
      </c>
      <c r="J418" s="100" t="s">
        <v>18</v>
      </c>
      <c r="K418" s="34">
        <v>130819</v>
      </c>
      <c r="L418" s="34"/>
      <c r="M418" s="34"/>
      <c r="N418" s="34"/>
      <c r="O418" s="34"/>
      <c r="P418" s="34"/>
      <c r="Q418" s="34"/>
      <c r="R418" s="34"/>
      <c r="S418" s="34"/>
      <c r="T418" s="34"/>
      <c r="U418" s="34">
        <v>-39000</v>
      </c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>
        <v>49680</v>
      </c>
      <c r="AH418" s="34"/>
      <c r="AI418" s="34"/>
      <c r="AJ418" s="34"/>
      <c r="AK418" s="34"/>
      <c r="AL418" s="34">
        <v>49680</v>
      </c>
      <c r="AM418" s="34"/>
      <c r="AN418" s="34"/>
      <c r="AO418" s="34">
        <v>49680</v>
      </c>
    </row>
    <row r="419" spans="1:41" ht="12.75">
      <c r="A419" s="17"/>
      <c r="B419" s="99" t="s">
        <v>137</v>
      </c>
      <c r="C419" s="85" t="s">
        <v>7</v>
      </c>
      <c r="D419" s="85">
        <v>3</v>
      </c>
      <c r="E419" s="85">
        <v>13</v>
      </c>
      <c r="F419" s="85">
        <v>1</v>
      </c>
      <c r="G419" s="85">
        <v>902</v>
      </c>
      <c r="H419" s="85">
        <v>10230</v>
      </c>
      <c r="I419" s="85">
        <v>83360</v>
      </c>
      <c r="J419" s="100" t="s">
        <v>20</v>
      </c>
      <c r="K419" s="34">
        <v>190000</v>
      </c>
      <c r="L419" s="34"/>
      <c r="M419" s="34"/>
      <c r="N419" s="34">
        <v>9200</v>
      </c>
      <c r="O419" s="34">
        <v>-10683</v>
      </c>
      <c r="P419" s="34"/>
      <c r="Q419" s="34"/>
      <c r="R419" s="34"/>
      <c r="S419" s="34"/>
      <c r="T419" s="34"/>
      <c r="U419" s="34"/>
      <c r="V419" s="34">
        <v>-110254</v>
      </c>
      <c r="W419" s="34"/>
      <c r="X419" s="34"/>
      <c r="Y419" s="34"/>
      <c r="Z419" s="34"/>
      <c r="AA419" s="34">
        <v>3119.45</v>
      </c>
      <c r="AB419" s="34"/>
      <c r="AC419" s="34"/>
      <c r="AD419" s="34"/>
      <c r="AE419" s="34"/>
      <c r="AF419" s="34"/>
      <c r="AG419" s="34">
        <f>8768+AA419</f>
        <v>11887.45</v>
      </c>
      <c r="AH419" s="34"/>
      <c r="AI419" s="34"/>
      <c r="AJ419" s="34"/>
      <c r="AK419" s="34"/>
      <c r="AL419" s="34">
        <v>8768</v>
      </c>
      <c r="AM419" s="34"/>
      <c r="AN419" s="34"/>
      <c r="AO419" s="34">
        <v>8768</v>
      </c>
    </row>
    <row r="420" spans="1:41" ht="12.75">
      <c r="A420" s="17"/>
      <c r="B420" s="99" t="s">
        <v>215</v>
      </c>
      <c r="C420" s="85" t="s">
        <v>7</v>
      </c>
      <c r="D420" s="85">
        <v>3</v>
      </c>
      <c r="E420" s="85">
        <v>13</v>
      </c>
      <c r="F420" s="85">
        <v>1</v>
      </c>
      <c r="G420" s="85">
        <v>902</v>
      </c>
      <c r="H420" s="85">
        <v>10230</v>
      </c>
      <c r="I420" s="85">
        <v>83360</v>
      </c>
      <c r="J420" s="100">
        <v>853</v>
      </c>
      <c r="K420" s="34"/>
      <c r="L420" s="34">
        <v>8500</v>
      </c>
      <c r="M420" s="34"/>
      <c r="N420" s="34">
        <v>-8500</v>
      </c>
      <c r="O420" s="34">
        <v>10683</v>
      </c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>
        <v>11990</v>
      </c>
      <c r="AH420" s="34"/>
      <c r="AI420" s="34"/>
      <c r="AJ420" s="34"/>
      <c r="AK420" s="34"/>
      <c r="AL420" s="34">
        <v>11990</v>
      </c>
      <c r="AM420" s="34"/>
      <c r="AN420" s="34"/>
      <c r="AO420" s="34">
        <v>11990</v>
      </c>
    </row>
    <row r="421" spans="1:41" s="3" customFormat="1" ht="70.5" customHeight="1">
      <c r="A421" s="6" t="s">
        <v>150</v>
      </c>
      <c r="B421" s="87" t="s">
        <v>150</v>
      </c>
      <c r="C421" s="96" t="s">
        <v>7</v>
      </c>
      <c r="D421" s="88">
        <v>4</v>
      </c>
      <c r="E421" s="92"/>
      <c r="F421" s="92"/>
      <c r="G421" s="91"/>
      <c r="H421" s="92"/>
      <c r="I421" s="92"/>
      <c r="J421" s="92"/>
      <c r="K421" s="37">
        <f>K422+K438</f>
        <v>1366478.63</v>
      </c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37">
        <f>AG422</f>
        <v>2117524.84</v>
      </c>
      <c r="AH421" s="37"/>
      <c r="AI421" s="37"/>
      <c r="AJ421" s="37"/>
      <c r="AK421" s="37"/>
      <c r="AL421" s="37">
        <f>AL422</f>
        <v>1894986.7999999998</v>
      </c>
      <c r="AM421" s="37"/>
      <c r="AN421" s="37"/>
      <c r="AO421" s="37">
        <f>AO422</f>
        <v>1894986.7999999998</v>
      </c>
    </row>
    <row r="422" spans="1:41" s="3" customFormat="1" ht="42" customHeight="1">
      <c r="A422" s="6" t="s">
        <v>171</v>
      </c>
      <c r="B422" s="87" t="s">
        <v>171</v>
      </c>
      <c r="C422" s="96" t="s">
        <v>7</v>
      </c>
      <c r="D422" s="88">
        <v>4</v>
      </c>
      <c r="E422" s="88">
        <v>11</v>
      </c>
      <c r="F422" s="92"/>
      <c r="G422" s="91"/>
      <c r="H422" s="92"/>
      <c r="I422" s="92"/>
      <c r="J422" s="92"/>
      <c r="K422" s="37">
        <f>K423</f>
        <v>450000</v>
      </c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37">
        <f>AG423+AG438</f>
        <v>2117524.84</v>
      </c>
      <c r="AH422" s="37"/>
      <c r="AI422" s="37"/>
      <c r="AJ422" s="37"/>
      <c r="AK422" s="37"/>
      <c r="AL422" s="37">
        <f>AL423+AL438</f>
        <v>1894986.7999999998</v>
      </c>
      <c r="AM422" s="37"/>
      <c r="AN422" s="37"/>
      <c r="AO422" s="37">
        <f>AO423+AO438</f>
        <v>1894986.7999999998</v>
      </c>
    </row>
    <row r="423" spans="1:41" ht="30" customHeight="1">
      <c r="A423" s="6" t="s">
        <v>41</v>
      </c>
      <c r="B423" s="87" t="s">
        <v>41</v>
      </c>
      <c r="C423" s="96" t="s">
        <v>7</v>
      </c>
      <c r="D423" s="88">
        <v>4</v>
      </c>
      <c r="E423" s="88">
        <v>11</v>
      </c>
      <c r="F423" s="88">
        <v>1</v>
      </c>
      <c r="G423" s="88">
        <v>902</v>
      </c>
      <c r="H423" s="85"/>
      <c r="I423" s="85"/>
      <c r="J423" s="100"/>
      <c r="K423" s="37">
        <f>K431+K424</f>
        <v>450000</v>
      </c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7">
        <f>AG431+AG424</f>
        <v>1196124.76</v>
      </c>
      <c r="AH423" s="37"/>
      <c r="AI423" s="37"/>
      <c r="AJ423" s="37"/>
      <c r="AK423" s="37"/>
      <c r="AL423" s="37">
        <f>AL431+AL424</f>
        <v>973586.72</v>
      </c>
      <c r="AM423" s="37"/>
      <c r="AN423" s="37"/>
      <c r="AO423" s="37">
        <f>AO431+AO424</f>
        <v>973586.72</v>
      </c>
    </row>
    <row r="424" spans="1:41" s="3" customFormat="1" ht="76.5">
      <c r="A424" s="14" t="s">
        <v>144</v>
      </c>
      <c r="B424" s="95" t="s">
        <v>306</v>
      </c>
      <c r="C424" s="96" t="s">
        <v>7</v>
      </c>
      <c r="D424" s="88">
        <v>4</v>
      </c>
      <c r="E424" s="88">
        <v>11</v>
      </c>
      <c r="F424" s="88">
        <v>1</v>
      </c>
      <c r="G424" s="88">
        <v>902</v>
      </c>
      <c r="H424" s="88">
        <v>11230</v>
      </c>
      <c r="I424" s="88">
        <v>81180</v>
      </c>
      <c r="J424" s="89"/>
      <c r="K424" s="37">
        <f>K425</f>
        <v>100000</v>
      </c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>
        <f>AG425+AG428</f>
        <v>474574.26</v>
      </c>
      <c r="AH424" s="37"/>
      <c r="AI424" s="37"/>
      <c r="AJ424" s="37"/>
      <c r="AK424" s="37"/>
      <c r="AL424" s="37">
        <f>AL425+AL428</f>
        <v>368586.72</v>
      </c>
      <c r="AM424" s="37"/>
      <c r="AN424" s="37"/>
      <c r="AO424" s="37">
        <f>AO425+AO428</f>
        <v>368586.72</v>
      </c>
    </row>
    <row r="425" spans="1:41" ht="42.75" customHeight="1">
      <c r="A425" s="5" t="s">
        <v>133</v>
      </c>
      <c r="B425" s="99" t="s">
        <v>133</v>
      </c>
      <c r="C425" s="84" t="s">
        <v>7</v>
      </c>
      <c r="D425" s="85">
        <v>4</v>
      </c>
      <c r="E425" s="85">
        <v>11</v>
      </c>
      <c r="F425" s="85">
        <v>1</v>
      </c>
      <c r="G425" s="85">
        <v>902</v>
      </c>
      <c r="H425" s="85">
        <v>11230</v>
      </c>
      <c r="I425" s="85">
        <v>81180</v>
      </c>
      <c r="J425" s="100">
        <v>200</v>
      </c>
      <c r="K425" s="34">
        <f>K426</f>
        <v>100000</v>
      </c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>
        <f>AG426</f>
        <v>346753</v>
      </c>
      <c r="AH425" s="34"/>
      <c r="AI425" s="34"/>
      <c r="AJ425" s="34"/>
      <c r="AK425" s="34"/>
      <c r="AL425" s="34">
        <f>AL426</f>
        <v>239837.08</v>
      </c>
      <c r="AM425" s="34"/>
      <c r="AN425" s="34"/>
      <c r="AO425" s="34">
        <f>AO426</f>
        <v>239837.08</v>
      </c>
    </row>
    <row r="426" spans="1:41" ht="38.25">
      <c r="A426" s="5" t="s">
        <v>13</v>
      </c>
      <c r="B426" s="99" t="s">
        <v>13</v>
      </c>
      <c r="C426" s="84" t="s">
        <v>7</v>
      </c>
      <c r="D426" s="85">
        <v>4</v>
      </c>
      <c r="E426" s="85">
        <v>11</v>
      </c>
      <c r="F426" s="85">
        <v>1</v>
      </c>
      <c r="G426" s="85">
        <v>902</v>
      </c>
      <c r="H426" s="85">
        <v>11230</v>
      </c>
      <c r="I426" s="85">
        <v>81180</v>
      </c>
      <c r="J426" s="100">
        <v>240</v>
      </c>
      <c r="K426" s="34">
        <f>K427</f>
        <v>100000</v>
      </c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>
        <f>AG427</f>
        <v>346753</v>
      </c>
      <c r="AH426" s="34"/>
      <c r="AI426" s="34"/>
      <c r="AJ426" s="34"/>
      <c r="AK426" s="34"/>
      <c r="AL426" s="34">
        <f>AL427</f>
        <v>239837.08</v>
      </c>
      <c r="AM426" s="34"/>
      <c r="AN426" s="34"/>
      <c r="AO426" s="34">
        <f>AO427</f>
        <v>239837.08</v>
      </c>
    </row>
    <row r="427" spans="1:41" ht="38.25">
      <c r="A427" s="9" t="s">
        <v>134</v>
      </c>
      <c r="B427" s="99" t="s">
        <v>134</v>
      </c>
      <c r="C427" s="84" t="s">
        <v>7</v>
      </c>
      <c r="D427" s="85">
        <v>4</v>
      </c>
      <c r="E427" s="85">
        <v>11</v>
      </c>
      <c r="F427" s="85">
        <v>1</v>
      </c>
      <c r="G427" s="85">
        <v>902</v>
      </c>
      <c r="H427" s="85">
        <v>11230</v>
      </c>
      <c r="I427" s="85">
        <v>81180</v>
      </c>
      <c r="J427" s="100">
        <v>244</v>
      </c>
      <c r="K427" s="34">
        <v>100000</v>
      </c>
      <c r="L427" s="34"/>
      <c r="M427" s="34"/>
      <c r="N427" s="34"/>
      <c r="O427" s="34"/>
      <c r="P427" s="34"/>
      <c r="Q427" s="34">
        <v>50000</v>
      </c>
      <c r="R427" s="34"/>
      <c r="S427" s="34"/>
      <c r="T427" s="34"/>
      <c r="U427" s="34"/>
      <c r="V427" s="34">
        <v>0</v>
      </c>
      <c r="W427" s="34"/>
      <c r="X427" s="34"/>
      <c r="Y427" s="34"/>
      <c r="Z427" s="34"/>
      <c r="AA427" s="34"/>
      <c r="AB427" s="34"/>
      <c r="AC427" s="34"/>
      <c r="AD427" s="34">
        <v>16888</v>
      </c>
      <c r="AE427" s="34">
        <v>90027.92</v>
      </c>
      <c r="AF427" s="34"/>
      <c r="AG427" s="34">
        <f>239837.08+AD427+AE427</f>
        <v>346753</v>
      </c>
      <c r="AH427" s="34"/>
      <c r="AI427" s="34"/>
      <c r="AJ427" s="34"/>
      <c r="AK427" s="34"/>
      <c r="AL427" s="34">
        <v>239837.08</v>
      </c>
      <c r="AM427" s="34"/>
      <c r="AN427" s="34"/>
      <c r="AO427" s="34">
        <v>239837.08</v>
      </c>
    </row>
    <row r="428" spans="1:41" ht="38.25">
      <c r="A428" s="9"/>
      <c r="B428" s="99" t="s">
        <v>66</v>
      </c>
      <c r="C428" s="84" t="s">
        <v>7</v>
      </c>
      <c r="D428" s="85">
        <v>4</v>
      </c>
      <c r="E428" s="85">
        <v>11</v>
      </c>
      <c r="F428" s="85">
        <v>1</v>
      </c>
      <c r="G428" s="85">
        <v>902</v>
      </c>
      <c r="H428" s="85">
        <v>11230</v>
      </c>
      <c r="I428" s="85">
        <v>81180</v>
      </c>
      <c r="J428" s="100">
        <v>600</v>
      </c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>
        <f>AG429</f>
        <v>127821.26</v>
      </c>
      <c r="AH428" s="34"/>
      <c r="AI428" s="34"/>
      <c r="AJ428" s="34"/>
      <c r="AK428" s="34"/>
      <c r="AL428" s="34">
        <f>AL429</f>
        <v>128749.64</v>
      </c>
      <c r="AM428" s="34"/>
      <c r="AN428" s="34"/>
      <c r="AO428" s="34">
        <f>AO429</f>
        <v>128749.64</v>
      </c>
    </row>
    <row r="429" spans="1:41" ht="12.75">
      <c r="A429" s="9"/>
      <c r="B429" s="99" t="s">
        <v>49</v>
      </c>
      <c r="C429" s="84" t="s">
        <v>7</v>
      </c>
      <c r="D429" s="85">
        <v>4</v>
      </c>
      <c r="E429" s="85">
        <v>11</v>
      </c>
      <c r="F429" s="85">
        <v>1</v>
      </c>
      <c r="G429" s="85">
        <v>902</v>
      </c>
      <c r="H429" s="85">
        <v>11230</v>
      </c>
      <c r="I429" s="85">
        <v>81180</v>
      </c>
      <c r="J429" s="100">
        <v>610</v>
      </c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>
        <f>AG430</f>
        <v>127821.26</v>
      </c>
      <c r="AH429" s="34"/>
      <c r="AI429" s="34"/>
      <c r="AJ429" s="34"/>
      <c r="AK429" s="34"/>
      <c r="AL429" s="34">
        <f>AL430</f>
        <v>128749.64</v>
      </c>
      <c r="AM429" s="34"/>
      <c r="AN429" s="34"/>
      <c r="AO429" s="34">
        <f>AO430</f>
        <v>128749.64</v>
      </c>
    </row>
    <row r="430" spans="1:41" ht="25.5">
      <c r="A430" s="9"/>
      <c r="B430" s="99" t="s">
        <v>81</v>
      </c>
      <c r="C430" s="84" t="s">
        <v>7</v>
      </c>
      <c r="D430" s="85">
        <v>4</v>
      </c>
      <c r="E430" s="85">
        <v>11</v>
      </c>
      <c r="F430" s="85">
        <v>1</v>
      </c>
      <c r="G430" s="85">
        <v>902</v>
      </c>
      <c r="H430" s="85">
        <v>11230</v>
      </c>
      <c r="I430" s="85">
        <v>81180</v>
      </c>
      <c r="J430" s="100">
        <v>612</v>
      </c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>
        <v>-928.38</v>
      </c>
      <c r="AG430" s="34">
        <f>128749.64+AF430</f>
        <v>127821.26</v>
      </c>
      <c r="AH430" s="34"/>
      <c r="AI430" s="34"/>
      <c r="AJ430" s="34"/>
      <c r="AK430" s="34"/>
      <c r="AL430" s="34">
        <v>128749.64</v>
      </c>
      <c r="AM430" s="34"/>
      <c r="AN430" s="34"/>
      <c r="AO430" s="34">
        <v>128749.64</v>
      </c>
    </row>
    <row r="431" spans="1:41" s="3" customFormat="1" ht="46.5" customHeight="1">
      <c r="A431" s="6" t="s">
        <v>147</v>
      </c>
      <c r="B431" s="95" t="s">
        <v>307</v>
      </c>
      <c r="C431" s="96" t="s">
        <v>7</v>
      </c>
      <c r="D431" s="88">
        <v>4</v>
      </c>
      <c r="E431" s="88">
        <v>11</v>
      </c>
      <c r="F431" s="88">
        <v>1</v>
      </c>
      <c r="G431" s="88">
        <v>902</v>
      </c>
      <c r="H431" s="88">
        <v>12060</v>
      </c>
      <c r="I431" s="88">
        <v>81130</v>
      </c>
      <c r="J431" s="89"/>
      <c r="K431" s="37">
        <f>K435</f>
        <v>350000</v>
      </c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>
        <f>AG435+AG432</f>
        <v>721550.5</v>
      </c>
      <c r="AH431" s="37"/>
      <c r="AI431" s="37"/>
      <c r="AJ431" s="37"/>
      <c r="AK431" s="37"/>
      <c r="AL431" s="37">
        <f>AL435</f>
        <v>605000</v>
      </c>
      <c r="AM431" s="37"/>
      <c r="AN431" s="37"/>
      <c r="AO431" s="37">
        <f>AO435</f>
        <v>605000</v>
      </c>
    </row>
    <row r="432" spans="1:41" s="3" customFormat="1" ht="81" customHeight="1">
      <c r="A432" s="6"/>
      <c r="B432" s="120" t="s">
        <v>8</v>
      </c>
      <c r="C432" s="84" t="s">
        <v>7</v>
      </c>
      <c r="D432" s="85">
        <v>4</v>
      </c>
      <c r="E432" s="85">
        <v>11</v>
      </c>
      <c r="F432" s="85">
        <v>1</v>
      </c>
      <c r="G432" s="85">
        <v>902</v>
      </c>
      <c r="H432" s="85">
        <v>12060</v>
      </c>
      <c r="I432" s="85">
        <v>81130</v>
      </c>
      <c r="J432" s="100">
        <v>100</v>
      </c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4">
        <f>AG433</f>
        <v>50000</v>
      </c>
      <c r="AH432" s="37"/>
      <c r="AI432" s="37"/>
      <c r="AJ432" s="37"/>
      <c r="AK432" s="37"/>
      <c r="AL432" s="37"/>
      <c r="AM432" s="37"/>
      <c r="AN432" s="37"/>
      <c r="AO432" s="37"/>
    </row>
    <row r="433" spans="1:41" s="3" customFormat="1" ht="46.5" customHeight="1">
      <c r="A433" s="6"/>
      <c r="B433" s="120" t="s">
        <v>10</v>
      </c>
      <c r="C433" s="84" t="s">
        <v>7</v>
      </c>
      <c r="D433" s="85">
        <v>4</v>
      </c>
      <c r="E433" s="85">
        <v>11</v>
      </c>
      <c r="F433" s="85">
        <v>1</v>
      </c>
      <c r="G433" s="85">
        <v>902</v>
      </c>
      <c r="H433" s="85">
        <v>12060</v>
      </c>
      <c r="I433" s="85">
        <v>81130</v>
      </c>
      <c r="J433" s="100">
        <v>120</v>
      </c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4">
        <f>AG434</f>
        <v>50000</v>
      </c>
      <c r="AH433" s="37"/>
      <c r="AI433" s="37"/>
      <c r="AJ433" s="37"/>
      <c r="AK433" s="37"/>
      <c r="AL433" s="37"/>
      <c r="AM433" s="37"/>
      <c r="AN433" s="37"/>
      <c r="AO433" s="37"/>
    </row>
    <row r="434" spans="1:41" s="3" customFormat="1" ht="87.75" customHeight="1">
      <c r="A434" s="6"/>
      <c r="B434" s="191" t="s">
        <v>376</v>
      </c>
      <c r="C434" s="84" t="s">
        <v>7</v>
      </c>
      <c r="D434" s="85">
        <v>4</v>
      </c>
      <c r="E434" s="85">
        <v>11</v>
      </c>
      <c r="F434" s="85">
        <v>1</v>
      </c>
      <c r="G434" s="85">
        <v>902</v>
      </c>
      <c r="H434" s="85">
        <v>12060</v>
      </c>
      <c r="I434" s="85">
        <v>81130</v>
      </c>
      <c r="J434" s="100">
        <v>123</v>
      </c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4">
        <v>50000</v>
      </c>
      <c r="AF434" s="34"/>
      <c r="AG434" s="34">
        <f>AE434</f>
        <v>50000</v>
      </c>
      <c r="AH434" s="37"/>
      <c r="AI434" s="37"/>
      <c r="AJ434" s="37"/>
      <c r="AK434" s="37"/>
      <c r="AL434" s="37"/>
      <c r="AM434" s="37"/>
      <c r="AN434" s="37"/>
      <c r="AO434" s="37"/>
    </row>
    <row r="435" spans="1:41" ht="38.25">
      <c r="A435" s="5" t="s">
        <v>133</v>
      </c>
      <c r="B435" s="99" t="s">
        <v>133</v>
      </c>
      <c r="C435" s="84" t="s">
        <v>7</v>
      </c>
      <c r="D435" s="85">
        <v>4</v>
      </c>
      <c r="E435" s="85">
        <v>11</v>
      </c>
      <c r="F435" s="85">
        <v>1</v>
      </c>
      <c r="G435" s="85">
        <v>902</v>
      </c>
      <c r="H435" s="85">
        <v>12060</v>
      </c>
      <c r="I435" s="85">
        <v>81130</v>
      </c>
      <c r="J435" s="100">
        <v>200</v>
      </c>
      <c r="K435" s="34">
        <f>K436</f>
        <v>350000</v>
      </c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>
        <f>AG436</f>
        <v>671550.5</v>
      </c>
      <c r="AH435" s="34"/>
      <c r="AI435" s="34"/>
      <c r="AJ435" s="34"/>
      <c r="AK435" s="34"/>
      <c r="AL435" s="34">
        <f aca="true" t="shared" si="31" ref="AL435:AO436">AL436</f>
        <v>605000</v>
      </c>
      <c r="AM435" s="34"/>
      <c r="AN435" s="34"/>
      <c r="AO435" s="34">
        <f t="shared" si="31"/>
        <v>605000</v>
      </c>
    </row>
    <row r="436" spans="1:41" ht="38.25">
      <c r="A436" s="5" t="s">
        <v>13</v>
      </c>
      <c r="B436" s="99" t="s">
        <v>13</v>
      </c>
      <c r="C436" s="84" t="s">
        <v>7</v>
      </c>
      <c r="D436" s="85">
        <v>4</v>
      </c>
      <c r="E436" s="85">
        <v>11</v>
      </c>
      <c r="F436" s="85">
        <v>1</v>
      </c>
      <c r="G436" s="85">
        <v>902</v>
      </c>
      <c r="H436" s="85">
        <v>12060</v>
      </c>
      <c r="I436" s="85">
        <v>81130</v>
      </c>
      <c r="J436" s="100">
        <v>240</v>
      </c>
      <c r="K436" s="34">
        <f>K437</f>
        <v>350000</v>
      </c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>
        <f>AG437</f>
        <v>671550.5</v>
      </c>
      <c r="AH436" s="34"/>
      <c r="AI436" s="34"/>
      <c r="AJ436" s="34"/>
      <c r="AK436" s="34"/>
      <c r="AL436" s="34">
        <f t="shared" si="31"/>
        <v>605000</v>
      </c>
      <c r="AM436" s="34"/>
      <c r="AN436" s="34"/>
      <c r="AO436" s="34">
        <f t="shared" si="31"/>
        <v>605000</v>
      </c>
    </row>
    <row r="437" spans="1:41" ht="38.25">
      <c r="A437" s="9" t="s">
        <v>134</v>
      </c>
      <c r="B437" s="99" t="s">
        <v>134</v>
      </c>
      <c r="C437" s="84" t="s">
        <v>7</v>
      </c>
      <c r="D437" s="85">
        <v>4</v>
      </c>
      <c r="E437" s="85">
        <v>11</v>
      </c>
      <c r="F437" s="85">
        <v>1</v>
      </c>
      <c r="G437" s="85">
        <v>902</v>
      </c>
      <c r="H437" s="85">
        <v>12060</v>
      </c>
      <c r="I437" s="85">
        <v>81130</v>
      </c>
      <c r="J437" s="100">
        <v>244</v>
      </c>
      <c r="K437" s="34">
        <v>350000</v>
      </c>
      <c r="L437" s="34"/>
      <c r="M437" s="34"/>
      <c r="N437" s="34"/>
      <c r="O437" s="34">
        <v>64416</v>
      </c>
      <c r="P437" s="34"/>
      <c r="Q437" s="34">
        <v>178355</v>
      </c>
      <c r="R437" s="34"/>
      <c r="S437" s="34"/>
      <c r="T437" s="34">
        <v>6800</v>
      </c>
      <c r="U437" s="34"/>
      <c r="V437" s="34">
        <v>141956</v>
      </c>
      <c r="W437" s="34"/>
      <c r="X437" s="34"/>
      <c r="Y437" s="34"/>
      <c r="Z437" s="34"/>
      <c r="AA437" s="34"/>
      <c r="AB437" s="34"/>
      <c r="AC437" s="34">
        <v>6578.42</v>
      </c>
      <c r="AD437" s="34"/>
      <c r="AE437" s="34">
        <v>59972.08</v>
      </c>
      <c r="AF437" s="34"/>
      <c r="AG437" s="34">
        <f>605000+AC437+AE437</f>
        <v>671550.5</v>
      </c>
      <c r="AH437" s="34"/>
      <c r="AI437" s="34"/>
      <c r="AJ437" s="34"/>
      <c r="AK437" s="34"/>
      <c r="AL437" s="34">
        <v>605000</v>
      </c>
      <c r="AM437" s="34"/>
      <c r="AN437" s="34"/>
      <c r="AO437" s="34">
        <v>605000</v>
      </c>
    </row>
    <row r="438" spans="1:41" ht="25.5">
      <c r="A438" s="6" t="s">
        <v>52</v>
      </c>
      <c r="B438" s="87" t="s">
        <v>52</v>
      </c>
      <c r="C438" s="96" t="s">
        <v>7</v>
      </c>
      <c r="D438" s="88">
        <v>4</v>
      </c>
      <c r="E438" s="88">
        <v>11</v>
      </c>
      <c r="F438" s="88">
        <v>1</v>
      </c>
      <c r="G438" s="88">
        <v>921</v>
      </c>
      <c r="H438" s="88"/>
      <c r="I438" s="88"/>
      <c r="J438" s="89"/>
      <c r="K438" s="37">
        <f>K439</f>
        <v>916478.6299999999</v>
      </c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>
        <f>AG439</f>
        <v>921400.08</v>
      </c>
      <c r="AH438" s="37"/>
      <c r="AI438" s="37"/>
      <c r="AJ438" s="37"/>
      <c r="AK438" s="37"/>
      <c r="AL438" s="37">
        <f aca="true" t="shared" si="32" ref="AL438:AO441">AL439</f>
        <v>921400.08</v>
      </c>
      <c r="AM438" s="37"/>
      <c r="AN438" s="37"/>
      <c r="AO438" s="37">
        <f t="shared" si="32"/>
        <v>921400.08</v>
      </c>
    </row>
    <row r="439" spans="1:41" s="3" customFormat="1" ht="88.5" customHeight="1">
      <c r="A439" s="14" t="s">
        <v>144</v>
      </c>
      <c r="B439" s="95" t="s">
        <v>306</v>
      </c>
      <c r="C439" s="96" t="s">
        <v>7</v>
      </c>
      <c r="D439" s="88">
        <v>4</v>
      </c>
      <c r="E439" s="88">
        <v>11</v>
      </c>
      <c r="F439" s="88">
        <v>1</v>
      </c>
      <c r="G439" s="88">
        <v>921</v>
      </c>
      <c r="H439" s="88">
        <v>11230</v>
      </c>
      <c r="I439" s="88">
        <v>81180</v>
      </c>
      <c r="J439" s="89"/>
      <c r="K439" s="37">
        <f>K440</f>
        <v>916478.6299999999</v>
      </c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>
        <f>AG440</f>
        <v>921400.08</v>
      </c>
      <c r="AH439" s="37"/>
      <c r="AI439" s="37"/>
      <c r="AJ439" s="37"/>
      <c r="AK439" s="37"/>
      <c r="AL439" s="37">
        <f t="shared" si="32"/>
        <v>921400.08</v>
      </c>
      <c r="AM439" s="37"/>
      <c r="AN439" s="37"/>
      <c r="AO439" s="37">
        <f t="shared" si="32"/>
        <v>921400.08</v>
      </c>
    </row>
    <row r="440" spans="1:41" ht="38.25">
      <c r="A440" s="9" t="s">
        <v>66</v>
      </c>
      <c r="B440" s="99" t="s">
        <v>66</v>
      </c>
      <c r="C440" s="84" t="s">
        <v>7</v>
      </c>
      <c r="D440" s="85">
        <v>4</v>
      </c>
      <c r="E440" s="85">
        <v>11</v>
      </c>
      <c r="F440" s="85">
        <v>1</v>
      </c>
      <c r="G440" s="85">
        <v>921</v>
      </c>
      <c r="H440" s="85">
        <v>11230</v>
      </c>
      <c r="I440" s="85">
        <v>81180</v>
      </c>
      <c r="J440" s="100">
        <v>600</v>
      </c>
      <c r="K440" s="34">
        <f>K441</f>
        <v>916478.6299999999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>
        <f>AG441</f>
        <v>921400.08</v>
      </c>
      <c r="AH440" s="34"/>
      <c r="AI440" s="34"/>
      <c r="AJ440" s="34"/>
      <c r="AK440" s="34"/>
      <c r="AL440" s="34">
        <f t="shared" si="32"/>
        <v>921400.08</v>
      </c>
      <c r="AM440" s="34"/>
      <c r="AN440" s="34"/>
      <c r="AO440" s="34">
        <f t="shared" si="32"/>
        <v>921400.08</v>
      </c>
    </row>
    <row r="441" spans="1:41" ht="12.75">
      <c r="A441" s="9" t="s">
        <v>49</v>
      </c>
      <c r="B441" s="99" t="s">
        <v>49</v>
      </c>
      <c r="C441" s="84" t="s">
        <v>7</v>
      </c>
      <c r="D441" s="85">
        <v>4</v>
      </c>
      <c r="E441" s="85">
        <v>11</v>
      </c>
      <c r="F441" s="85">
        <v>1</v>
      </c>
      <c r="G441" s="85">
        <v>921</v>
      </c>
      <c r="H441" s="85">
        <v>11230</v>
      </c>
      <c r="I441" s="85">
        <v>81180</v>
      </c>
      <c r="J441" s="100">
        <v>610</v>
      </c>
      <c r="K441" s="34">
        <f>K442</f>
        <v>916478.6299999999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>
        <f>AG442</f>
        <v>921400.08</v>
      </c>
      <c r="AH441" s="34"/>
      <c r="AI441" s="34"/>
      <c r="AJ441" s="34"/>
      <c r="AK441" s="34"/>
      <c r="AL441" s="34">
        <f t="shared" si="32"/>
        <v>921400.08</v>
      </c>
      <c r="AM441" s="34"/>
      <c r="AN441" s="34"/>
      <c r="AO441" s="34">
        <f t="shared" si="32"/>
        <v>921400.08</v>
      </c>
    </row>
    <row r="442" spans="1:41" ht="25.5">
      <c r="A442" s="9" t="s">
        <v>81</v>
      </c>
      <c r="B442" s="99" t="s">
        <v>81</v>
      </c>
      <c r="C442" s="84" t="s">
        <v>7</v>
      </c>
      <c r="D442" s="85">
        <v>4</v>
      </c>
      <c r="E442" s="85">
        <v>11</v>
      </c>
      <c r="F442" s="85">
        <v>1</v>
      </c>
      <c r="G442" s="85">
        <v>921</v>
      </c>
      <c r="H442" s="85">
        <v>11230</v>
      </c>
      <c r="I442" s="85">
        <v>81180</v>
      </c>
      <c r="J442" s="100">
        <v>612</v>
      </c>
      <c r="K442" s="34">
        <f>331895.04+453214.79+131368.8</f>
        <v>916478.6299999999</v>
      </c>
      <c r="L442" s="34"/>
      <c r="M442" s="34"/>
      <c r="N442" s="34"/>
      <c r="O442" s="34">
        <v>4921.45</v>
      </c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>
        <v>0</v>
      </c>
      <c r="AB442" s="34"/>
      <c r="AC442" s="34"/>
      <c r="AD442" s="34">
        <v>0</v>
      </c>
      <c r="AE442" s="34">
        <v>0</v>
      </c>
      <c r="AF442" s="34"/>
      <c r="AG442" s="34">
        <f>921400.08+AA442+AD442+AE442</f>
        <v>921400.08</v>
      </c>
      <c r="AH442" s="34"/>
      <c r="AI442" s="34"/>
      <c r="AJ442" s="34"/>
      <c r="AK442" s="34"/>
      <c r="AL442" s="34">
        <v>921400.08</v>
      </c>
      <c r="AM442" s="34"/>
      <c r="AN442" s="34"/>
      <c r="AO442" s="34">
        <v>921400.08</v>
      </c>
    </row>
    <row r="443" spans="1:41" ht="51">
      <c r="A443" s="6" t="s">
        <v>90</v>
      </c>
      <c r="B443" s="87" t="s">
        <v>90</v>
      </c>
      <c r="C443" s="88" t="s">
        <v>70</v>
      </c>
      <c r="D443" s="88"/>
      <c r="E443" s="88"/>
      <c r="F443" s="88"/>
      <c r="G443" s="88"/>
      <c r="H443" s="88"/>
      <c r="I443" s="88"/>
      <c r="J443" s="89"/>
      <c r="K443" s="37">
        <f>K444</f>
        <v>8989248.55</v>
      </c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>
        <f>AG444</f>
        <v>17433039.53</v>
      </c>
      <c r="AH443" s="37"/>
      <c r="AI443" s="37"/>
      <c r="AJ443" s="37"/>
      <c r="AK443" s="37"/>
      <c r="AL443" s="37">
        <f>AL444</f>
        <v>7657185.53</v>
      </c>
      <c r="AM443" s="37"/>
      <c r="AN443" s="37"/>
      <c r="AO443" s="37">
        <f>AO444</f>
        <v>7657185.53</v>
      </c>
    </row>
    <row r="444" spans="1:41" ht="60" customHeight="1">
      <c r="A444" s="6" t="s">
        <v>172</v>
      </c>
      <c r="B444" s="87" t="s">
        <v>172</v>
      </c>
      <c r="C444" s="88" t="s">
        <v>70</v>
      </c>
      <c r="D444" s="88">
        <v>0</v>
      </c>
      <c r="E444" s="88">
        <v>11</v>
      </c>
      <c r="F444" s="88"/>
      <c r="G444" s="88"/>
      <c r="H444" s="88"/>
      <c r="I444" s="88"/>
      <c r="J444" s="89"/>
      <c r="K444" s="37">
        <f>K445</f>
        <v>8989248.55</v>
      </c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>
        <f>AG445</f>
        <v>17433039.53</v>
      </c>
      <c r="AH444" s="37"/>
      <c r="AI444" s="37"/>
      <c r="AJ444" s="37"/>
      <c r="AK444" s="37"/>
      <c r="AL444" s="37">
        <f>AL445</f>
        <v>7657185.53</v>
      </c>
      <c r="AM444" s="37"/>
      <c r="AN444" s="37"/>
      <c r="AO444" s="37">
        <f>AO445</f>
        <v>7657185.53</v>
      </c>
    </row>
    <row r="445" spans="1:41" ht="25.5">
      <c r="A445" s="6" t="s">
        <v>51</v>
      </c>
      <c r="B445" s="87" t="s">
        <v>51</v>
      </c>
      <c r="C445" s="88" t="s">
        <v>70</v>
      </c>
      <c r="D445" s="88">
        <v>0</v>
      </c>
      <c r="E445" s="88">
        <v>11</v>
      </c>
      <c r="F445" s="88">
        <v>1</v>
      </c>
      <c r="G445" s="88">
        <v>903</v>
      </c>
      <c r="H445" s="88"/>
      <c r="I445" s="88"/>
      <c r="J445" s="89"/>
      <c r="K445" s="37">
        <f>K446+K464+K460</f>
        <v>8989248.55</v>
      </c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>
        <f>AG446+AG464+AG460+AG471</f>
        <v>17433039.53</v>
      </c>
      <c r="AH445" s="37"/>
      <c r="AI445" s="37"/>
      <c r="AJ445" s="37"/>
      <c r="AK445" s="37"/>
      <c r="AL445" s="37">
        <f>AL446+AL464+AL460+AL471</f>
        <v>7657185.53</v>
      </c>
      <c r="AM445" s="37"/>
      <c r="AN445" s="37"/>
      <c r="AO445" s="37">
        <f>AO446+AO464+AO460+AO471</f>
        <v>7657185.53</v>
      </c>
    </row>
    <row r="446" spans="1:41" s="3" customFormat="1" ht="38.25">
      <c r="A446" s="11" t="s">
        <v>58</v>
      </c>
      <c r="B446" s="95" t="s">
        <v>58</v>
      </c>
      <c r="C446" s="88" t="s">
        <v>70</v>
      </c>
      <c r="D446" s="88">
        <v>0</v>
      </c>
      <c r="E446" s="88">
        <v>11</v>
      </c>
      <c r="F446" s="88">
        <v>1</v>
      </c>
      <c r="G446" s="88">
        <v>903</v>
      </c>
      <c r="H446" s="88">
        <v>10040</v>
      </c>
      <c r="I446" s="88">
        <v>80040</v>
      </c>
      <c r="J446" s="93"/>
      <c r="K446" s="37">
        <f>K447+K452+K455</f>
        <v>6600248.550000001</v>
      </c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37">
        <f>AG447+AG452+AG455</f>
        <v>5896858.53</v>
      </c>
      <c r="AH446" s="37"/>
      <c r="AI446" s="37"/>
      <c r="AJ446" s="37"/>
      <c r="AK446" s="37"/>
      <c r="AL446" s="37">
        <f>AL447+AL452+AL455</f>
        <v>5896858.53</v>
      </c>
      <c r="AM446" s="37"/>
      <c r="AN446" s="37"/>
      <c r="AO446" s="37">
        <f>AO447+AO452+AO455</f>
        <v>5896858.53</v>
      </c>
    </row>
    <row r="447" spans="1:41" ht="76.5">
      <c r="A447" s="5" t="s">
        <v>8</v>
      </c>
      <c r="B447" s="99" t="s">
        <v>8</v>
      </c>
      <c r="C447" s="85" t="s">
        <v>70</v>
      </c>
      <c r="D447" s="85">
        <v>0</v>
      </c>
      <c r="E447" s="85">
        <v>11</v>
      </c>
      <c r="F447" s="85">
        <v>1</v>
      </c>
      <c r="G447" s="85">
        <v>903</v>
      </c>
      <c r="H447" s="85">
        <v>10040</v>
      </c>
      <c r="I447" s="85">
        <v>80040</v>
      </c>
      <c r="J447" s="100" t="s">
        <v>9</v>
      </c>
      <c r="K447" s="34">
        <f>K448</f>
        <v>5079170.4</v>
      </c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>
        <f>AG448</f>
        <v>5308107.38</v>
      </c>
      <c r="AH447" s="34"/>
      <c r="AI447" s="34"/>
      <c r="AJ447" s="34"/>
      <c r="AK447" s="34"/>
      <c r="AL447" s="34">
        <f>AL448</f>
        <v>5308107.38</v>
      </c>
      <c r="AM447" s="34"/>
      <c r="AN447" s="34"/>
      <c r="AO447" s="34">
        <f>AO448</f>
        <v>5308107.38</v>
      </c>
    </row>
    <row r="448" spans="1:41" ht="38.25">
      <c r="A448" s="5" t="s">
        <v>10</v>
      </c>
      <c r="B448" s="99" t="s">
        <v>10</v>
      </c>
      <c r="C448" s="85" t="s">
        <v>70</v>
      </c>
      <c r="D448" s="85">
        <v>0</v>
      </c>
      <c r="E448" s="85">
        <v>11</v>
      </c>
      <c r="F448" s="85">
        <v>1</v>
      </c>
      <c r="G448" s="85">
        <v>903</v>
      </c>
      <c r="H448" s="85">
        <v>10040</v>
      </c>
      <c r="I448" s="85">
        <v>80040</v>
      </c>
      <c r="J448" s="100" t="s">
        <v>11</v>
      </c>
      <c r="K448" s="34">
        <f>K449+K450+K451</f>
        <v>5079170.4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>
        <f>AG449+AG450+AG451</f>
        <v>5308107.38</v>
      </c>
      <c r="AH448" s="34"/>
      <c r="AI448" s="34"/>
      <c r="AJ448" s="34"/>
      <c r="AK448" s="34"/>
      <c r="AL448" s="34">
        <f>AL449+AL450+AL451</f>
        <v>5308107.38</v>
      </c>
      <c r="AM448" s="34"/>
      <c r="AN448" s="34"/>
      <c r="AO448" s="34">
        <f>AO449+AO450+AO451</f>
        <v>5308107.38</v>
      </c>
    </row>
    <row r="449" spans="1:41" ht="25.5">
      <c r="A449" s="5" t="s">
        <v>131</v>
      </c>
      <c r="B449" s="99" t="s">
        <v>131</v>
      </c>
      <c r="C449" s="85" t="s">
        <v>70</v>
      </c>
      <c r="D449" s="85">
        <v>0</v>
      </c>
      <c r="E449" s="85">
        <v>11</v>
      </c>
      <c r="F449" s="85">
        <v>1</v>
      </c>
      <c r="G449" s="85">
        <v>903</v>
      </c>
      <c r="H449" s="85">
        <v>10040</v>
      </c>
      <c r="I449" s="85">
        <v>80040</v>
      </c>
      <c r="J449" s="100">
        <v>121</v>
      </c>
      <c r="K449" s="34">
        <v>3772212.29</v>
      </c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>
        <v>3948047.15</v>
      </c>
      <c r="AH449" s="34"/>
      <c r="AI449" s="34"/>
      <c r="AJ449" s="34"/>
      <c r="AK449" s="34"/>
      <c r="AL449" s="34">
        <v>3948047.15</v>
      </c>
      <c r="AM449" s="34"/>
      <c r="AN449" s="34"/>
      <c r="AO449" s="34">
        <v>3948047.15</v>
      </c>
    </row>
    <row r="450" spans="1:41" ht="51">
      <c r="A450" s="5" t="s">
        <v>57</v>
      </c>
      <c r="B450" s="99" t="s">
        <v>57</v>
      </c>
      <c r="C450" s="85" t="s">
        <v>70</v>
      </c>
      <c r="D450" s="85">
        <v>0</v>
      </c>
      <c r="E450" s="85">
        <v>11</v>
      </c>
      <c r="F450" s="85">
        <v>1</v>
      </c>
      <c r="G450" s="85">
        <v>903</v>
      </c>
      <c r="H450" s="85">
        <v>10040</v>
      </c>
      <c r="I450" s="85">
        <v>80040</v>
      </c>
      <c r="J450" s="100">
        <v>122</v>
      </c>
      <c r="K450" s="34">
        <v>130000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>
        <v>130000</v>
      </c>
      <c r="AH450" s="34"/>
      <c r="AI450" s="34"/>
      <c r="AJ450" s="34"/>
      <c r="AK450" s="34"/>
      <c r="AL450" s="34">
        <v>130000</v>
      </c>
      <c r="AM450" s="34"/>
      <c r="AN450" s="34"/>
      <c r="AO450" s="34">
        <v>130000</v>
      </c>
    </row>
    <row r="451" spans="1:41" ht="63.75">
      <c r="A451" s="5" t="s">
        <v>132</v>
      </c>
      <c r="B451" s="99" t="s">
        <v>132</v>
      </c>
      <c r="C451" s="85" t="s">
        <v>70</v>
      </c>
      <c r="D451" s="85">
        <v>0</v>
      </c>
      <c r="E451" s="85">
        <v>11</v>
      </c>
      <c r="F451" s="85">
        <v>1</v>
      </c>
      <c r="G451" s="85">
        <v>903</v>
      </c>
      <c r="H451" s="85">
        <v>10040</v>
      </c>
      <c r="I451" s="85">
        <v>80040</v>
      </c>
      <c r="J451" s="100">
        <v>129</v>
      </c>
      <c r="K451" s="34">
        <v>1176958.11</v>
      </c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>
        <v>1230060.23</v>
      </c>
      <c r="AH451" s="34"/>
      <c r="AI451" s="34"/>
      <c r="AJ451" s="34"/>
      <c r="AK451" s="34"/>
      <c r="AL451" s="34">
        <v>1230060.23</v>
      </c>
      <c r="AM451" s="34"/>
      <c r="AN451" s="34"/>
      <c r="AO451" s="34">
        <v>1230060.23</v>
      </c>
    </row>
    <row r="452" spans="1:41" ht="38.25">
      <c r="A452" s="5" t="s">
        <v>133</v>
      </c>
      <c r="B452" s="99" t="s">
        <v>133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10040</v>
      </c>
      <c r="I452" s="85">
        <v>80040</v>
      </c>
      <c r="J452" s="100">
        <v>200</v>
      </c>
      <c r="K452" s="34">
        <f>K453</f>
        <v>588751.15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>
        <f>AG453</f>
        <v>588751.15</v>
      </c>
      <c r="AH452" s="34"/>
      <c r="AI452" s="34"/>
      <c r="AJ452" s="34"/>
      <c r="AK452" s="34"/>
      <c r="AL452" s="34">
        <f>AL453</f>
        <v>588751.15</v>
      </c>
      <c r="AM452" s="34"/>
      <c r="AN452" s="34"/>
      <c r="AO452" s="34">
        <f>AO453</f>
        <v>588751.15</v>
      </c>
    </row>
    <row r="453" spans="1:41" ht="42.75" customHeight="1">
      <c r="A453" s="5" t="s">
        <v>13</v>
      </c>
      <c r="B453" s="99" t="s">
        <v>13</v>
      </c>
      <c r="C453" s="85" t="s">
        <v>70</v>
      </c>
      <c r="D453" s="85">
        <v>0</v>
      </c>
      <c r="E453" s="85">
        <v>11</v>
      </c>
      <c r="F453" s="85">
        <v>1</v>
      </c>
      <c r="G453" s="85">
        <v>903</v>
      </c>
      <c r="H453" s="85">
        <v>10040</v>
      </c>
      <c r="I453" s="85">
        <v>80040</v>
      </c>
      <c r="J453" s="100">
        <v>240</v>
      </c>
      <c r="K453" s="34">
        <f>K454</f>
        <v>588751.15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>
        <f>AG454</f>
        <v>588751.15</v>
      </c>
      <c r="AH453" s="34"/>
      <c r="AI453" s="34"/>
      <c r="AJ453" s="34"/>
      <c r="AK453" s="34"/>
      <c r="AL453" s="34">
        <f>AL454</f>
        <v>588751.15</v>
      </c>
      <c r="AM453" s="34"/>
      <c r="AN453" s="34"/>
      <c r="AO453" s="34">
        <f>AO454</f>
        <v>588751.15</v>
      </c>
    </row>
    <row r="454" spans="1:41" ht="38.25">
      <c r="A454" s="9" t="s">
        <v>134</v>
      </c>
      <c r="B454" s="99" t="s">
        <v>134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10040</v>
      </c>
      <c r="I454" s="85">
        <v>80040</v>
      </c>
      <c r="J454" s="100">
        <v>244</v>
      </c>
      <c r="K454" s="34">
        <v>588751.15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>
        <v>588751.15</v>
      </c>
      <c r="AH454" s="34"/>
      <c r="AI454" s="34"/>
      <c r="AJ454" s="34"/>
      <c r="AK454" s="34"/>
      <c r="AL454" s="34">
        <v>588751.15</v>
      </c>
      <c r="AM454" s="34"/>
      <c r="AN454" s="34"/>
      <c r="AO454" s="34">
        <v>588751.15</v>
      </c>
    </row>
    <row r="455" spans="1:41" ht="12.75" hidden="1">
      <c r="A455" s="5" t="s">
        <v>15</v>
      </c>
      <c r="B455" s="99" t="s">
        <v>15</v>
      </c>
      <c r="C455" s="85" t="s">
        <v>70</v>
      </c>
      <c r="D455" s="85">
        <v>0</v>
      </c>
      <c r="E455" s="85">
        <v>11</v>
      </c>
      <c r="F455" s="85">
        <v>1</v>
      </c>
      <c r="G455" s="85">
        <v>903</v>
      </c>
      <c r="H455" s="85">
        <v>10040</v>
      </c>
      <c r="I455" s="85">
        <v>80040</v>
      </c>
      <c r="J455" s="100">
        <v>800</v>
      </c>
      <c r="K455" s="34">
        <f>K456</f>
        <v>932327</v>
      </c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>
        <f>AG456</f>
        <v>0</v>
      </c>
      <c r="AH455" s="34"/>
      <c r="AI455" s="34"/>
      <c r="AJ455" s="34"/>
      <c r="AK455" s="34"/>
      <c r="AL455" s="34">
        <f>AL456</f>
        <v>0</v>
      </c>
      <c r="AM455" s="34"/>
      <c r="AN455" s="34"/>
      <c r="AO455" s="34">
        <f>AO456</f>
        <v>0</v>
      </c>
    </row>
    <row r="456" spans="1:41" ht="12.75" hidden="1">
      <c r="A456" s="5" t="s">
        <v>42</v>
      </c>
      <c r="B456" s="99" t="s">
        <v>42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10040</v>
      </c>
      <c r="I456" s="85">
        <v>80040</v>
      </c>
      <c r="J456" s="100">
        <v>850</v>
      </c>
      <c r="K456" s="34">
        <f>K457+K458+K459</f>
        <v>932327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>
        <f>AG457+AG458+AG459</f>
        <v>0</v>
      </c>
      <c r="AH456" s="34"/>
      <c r="AI456" s="34"/>
      <c r="AJ456" s="34"/>
      <c r="AK456" s="34"/>
      <c r="AL456" s="34">
        <f>AL457+AL458+AL459</f>
        <v>0</v>
      </c>
      <c r="AM456" s="34"/>
      <c r="AN456" s="34"/>
      <c r="AO456" s="34">
        <f>AO457+AO458+AO459</f>
        <v>0</v>
      </c>
    </row>
    <row r="457" spans="1:41" ht="25.5" hidden="1">
      <c r="A457" s="5" t="s">
        <v>17</v>
      </c>
      <c r="B457" s="99" t="s">
        <v>17</v>
      </c>
      <c r="C457" s="85" t="s">
        <v>70</v>
      </c>
      <c r="D457" s="85">
        <v>0</v>
      </c>
      <c r="E457" s="85">
        <v>11</v>
      </c>
      <c r="F457" s="85">
        <v>1</v>
      </c>
      <c r="G457" s="85">
        <v>903</v>
      </c>
      <c r="H457" s="85">
        <v>10040</v>
      </c>
      <c r="I457" s="85">
        <v>80040</v>
      </c>
      <c r="J457" s="100">
        <v>851</v>
      </c>
      <c r="K457" s="34">
        <v>930127</v>
      </c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>
        <v>0</v>
      </c>
      <c r="AH457" s="34"/>
      <c r="AI457" s="34"/>
      <c r="AJ457" s="34"/>
      <c r="AK457" s="34"/>
      <c r="AL457" s="34">
        <v>0</v>
      </c>
      <c r="AM457" s="34"/>
      <c r="AN457" s="34"/>
      <c r="AO457" s="34">
        <v>0</v>
      </c>
    </row>
    <row r="458" spans="1:41" ht="12.75" hidden="1">
      <c r="A458" s="5" t="s">
        <v>137</v>
      </c>
      <c r="B458" s="99" t="s">
        <v>137</v>
      </c>
      <c r="C458" s="85" t="s">
        <v>70</v>
      </c>
      <c r="D458" s="85">
        <v>0</v>
      </c>
      <c r="E458" s="85">
        <v>11</v>
      </c>
      <c r="F458" s="85">
        <v>1</v>
      </c>
      <c r="G458" s="85">
        <v>903</v>
      </c>
      <c r="H458" s="85">
        <v>10040</v>
      </c>
      <c r="I458" s="85">
        <v>80040</v>
      </c>
      <c r="J458" s="100">
        <v>852</v>
      </c>
      <c r="K458" s="34">
        <v>2200</v>
      </c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>
        <v>0</v>
      </c>
      <c r="AH458" s="34"/>
      <c r="AI458" s="34"/>
      <c r="AJ458" s="34"/>
      <c r="AK458" s="34"/>
      <c r="AL458" s="34">
        <v>0</v>
      </c>
      <c r="AM458" s="34"/>
      <c r="AN458" s="34"/>
      <c r="AO458" s="34">
        <v>0</v>
      </c>
    </row>
    <row r="459" spans="1:41" ht="12.75" hidden="1">
      <c r="A459" s="5" t="s">
        <v>215</v>
      </c>
      <c r="B459" s="99" t="s">
        <v>215</v>
      </c>
      <c r="C459" s="85" t="s">
        <v>70</v>
      </c>
      <c r="D459" s="85">
        <v>0</v>
      </c>
      <c r="E459" s="85">
        <v>11</v>
      </c>
      <c r="F459" s="85">
        <v>1</v>
      </c>
      <c r="G459" s="85">
        <v>903</v>
      </c>
      <c r="H459" s="85">
        <v>10040</v>
      </c>
      <c r="I459" s="85">
        <v>10040</v>
      </c>
      <c r="J459" s="100">
        <v>853</v>
      </c>
      <c r="K459" s="34">
        <v>0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>
        <v>0</v>
      </c>
      <c r="AH459" s="34"/>
      <c r="AI459" s="34"/>
      <c r="AJ459" s="34"/>
      <c r="AK459" s="34"/>
      <c r="AL459" s="34">
        <v>0</v>
      </c>
      <c r="AM459" s="34"/>
      <c r="AN459" s="34"/>
      <c r="AO459" s="34">
        <v>0</v>
      </c>
    </row>
    <row r="460" spans="1:41" s="28" customFormat="1" ht="38.25">
      <c r="A460" s="69" t="s">
        <v>228</v>
      </c>
      <c r="B460" s="95" t="s">
        <v>228</v>
      </c>
      <c r="C460" s="88" t="s">
        <v>70</v>
      </c>
      <c r="D460" s="88">
        <v>0</v>
      </c>
      <c r="E460" s="88">
        <v>11</v>
      </c>
      <c r="F460" s="88">
        <v>1</v>
      </c>
      <c r="G460" s="88">
        <v>903</v>
      </c>
      <c r="H460" s="88">
        <v>10042</v>
      </c>
      <c r="I460" s="88">
        <v>80070</v>
      </c>
      <c r="J460" s="93"/>
      <c r="K460" s="37">
        <f>K461</f>
        <v>39000</v>
      </c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37">
        <f>AG461</f>
        <v>66000</v>
      </c>
      <c r="AH460" s="37"/>
      <c r="AI460" s="37"/>
      <c r="AJ460" s="37"/>
      <c r="AK460" s="37"/>
      <c r="AL460" s="37">
        <f>AL461</f>
        <v>39000</v>
      </c>
      <c r="AM460" s="37"/>
      <c r="AN460" s="37"/>
      <c r="AO460" s="37">
        <f>AO461</f>
        <v>39000</v>
      </c>
    </row>
    <row r="461" spans="1:41" ht="38.25">
      <c r="A461" s="5" t="s">
        <v>133</v>
      </c>
      <c r="B461" s="99" t="s">
        <v>133</v>
      </c>
      <c r="C461" s="85" t="s">
        <v>70</v>
      </c>
      <c r="D461" s="85">
        <v>0</v>
      </c>
      <c r="E461" s="85">
        <v>11</v>
      </c>
      <c r="F461" s="85">
        <v>1</v>
      </c>
      <c r="G461" s="85">
        <v>903</v>
      </c>
      <c r="H461" s="85">
        <v>10042</v>
      </c>
      <c r="I461" s="85">
        <v>80070</v>
      </c>
      <c r="J461" s="100" t="s">
        <v>12</v>
      </c>
      <c r="K461" s="34">
        <f>K462</f>
        <v>39000</v>
      </c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>
        <f>AG462</f>
        <v>66000</v>
      </c>
      <c r="AH461" s="34"/>
      <c r="AI461" s="34"/>
      <c r="AJ461" s="34"/>
      <c r="AK461" s="34"/>
      <c r="AL461" s="34">
        <f>AL462</f>
        <v>39000</v>
      </c>
      <c r="AM461" s="34"/>
      <c r="AN461" s="34"/>
      <c r="AO461" s="34">
        <f>AO462</f>
        <v>39000</v>
      </c>
    </row>
    <row r="462" spans="1:41" ht="38.25">
      <c r="A462" s="5" t="s">
        <v>13</v>
      </c>
      <c r="B462" s="99" t="s">
        <v>13</v>
      </c>
      <c r="C462" s="85" t="s">
        <v>70</v>
      </c>
      <c r="D462" s="85">
        <v>0</v>
      </c>
      <c r="E462" s="85">
        <v>11</v>
      </c>
      <c r="F462" s="85">
        <v>1</v>
      </c>
      <c r="G462" s="85">
        <v>903</v>
      </c>
      <c r="H462" s="85">
        <v>10042</v>
      </c>
      <c r="I462" s="85">
        <v>80070</v>
      </c>
      <c r="J462" s="100" t="s">
        <v>14</v>
      </c>
      <c r="K462" s="34">
        <f>K463</f>
        <v>39000</v>
      </c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>
        <f>AG463</f>
        <v>66000</v>
      </c>
      <c r="AH462" s="34"/>
      <c r="AI462" s="34"/>
      <c r="AJ462" s="34"/>
      <c r="AK462" s="34"/>
      <c r="AL462" s="34">
        <f>AL463</f>
        <v>39000</v>
      </c>
      <c r="AM462" s="34"/>
      <c r="AN462" s="34"/>
      <c r="AO462" s="34">
        <f>AO463</f>
        <v>39000</v>
      </c>
    </row>
    <row r="463" spans="1:41" ht="38.25">
      <c r="A463" s="9" t="s">
        <v>134</v>
      </c>
      <c r="B463" s="99" t="s">
        <v>134</v>
      </c>
      <c r="C463" s="85" t="s">
        <v>70</v>
      </c>
      <c r="D463" s="85">
        <v>0</v>
      </c>
      <c r="E463" s="85">
        <v>11</v>
      </c>
      <c r="F463" s="85">
        <v>1</v>
      </c>
      <c r="G463" s="85">
        <v>903</v>
      </c>
      <c r="H463" s="85">
        <v>10042</v>
      </c>
      <c r="I463" s="85">
        <v>80070</v>
      </c>
      <c r="J463" s="100">
        <v>244</v>
      </c>
      <c r="K463" s="34">
        <v>39000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 t="s">
        <v>268</v>
      </c>
      <c r="Z463" s="34"/>
      <c r="AA463" s="34"/>
      <c r="AB463" s="34"/>
      <c r="AC463" s="34"/>
      <c r="AD463" s="34"/>
      <c r="AE463" s="34">
        <v>27000</v>
      </c>
      <c r="AF463" s="34"/>
      <c r="AG463" s="34">
        <f>39000+AE463</f>
        <v>66000</v>
      </c>
      <c r="AH463" s="34"/>
      <c r="AI463" s="34"/>
      <c r="AJ463" s="34"/>
      <c r="AK463" s="34"/>
      <c r="AL463" s="34">
        <v>39000</v>
      </c>
      <c r="AM463" s="34"/>
      <c r="AN463" s="34"/>
      <c r="AO463" s="34">
        <v>39000</v>
      </c>
    </row>
    <row r="464" spans="1:41" s="28" customFormat="1" ht="42.75" customHeight="1">
      <c r="A464" s="77" t="s">
        <v>63</v>
      </c>
      <c r="B464" s="95" t="s">
        <v>300</v>
      </c>
      <c r="C464" s="88" t="s">
        <v>70</v>
      </c>
      <c r="D464" s="88">
        <v>0</v>
      </c>
      <c r="E464" s="88">
        <v>11</v>
      </c>
      <c r="F464" s="88">
        <v>1</v>
      </c>
      <c r="G464" s="88">
        <v>903</v>
      </c>
      <c r="H464" s="88">
        <v>13000</v>
      </c>
      <c r="I464" s="88">
        <v>80900</v>
      </c>
      <c r="J464" s="93"/>
      <c r="K464" s="37">
        <f>K465+K468</f>
        <v>2350000</v>
      </c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37">
        <f>AG465+AG468</f>
        <v>10537854</v>
      </c>
      <c r="AH464" s="37"/>
      <c r="AI464" s="37"/>
      <c r="AJ464" s="37"/>
      <c r="AK464" s="37"/>
      <c r="AL464" s="37">
        <f>AL465+AL468</f>
        <v>789000</v>
      </c>
      <c r="AM464" s="37"/>
      <c r="AN464" s="37"/>
      <c r="AO464" s="37">
        <f>AO465+AO468</f>
        <v>789000</v>
      </c>
    </row>
    <row r="465" spans="1:41" ht="38.25">
      <c r="A465" s="5" t="s">
        <v>133</v>
      </c>
      <c r="B465" s="99" t="s">
        <v>133</v>
      </c>
      <c r="C465" s="85" t="s">
        <v>70</v>
      </c>
      <c r="D465" s="85">
        <v>0</v>
      </c>
      <c r="E465" s="85">
        <v>11</v>
      </c>
      <c r="F465" s="85">
        <v>1</v>
      </c>
      <c r="G465" s="85">
        <v>903</v>
      </c>
      <c r="H465" s="85">
        <v>13000</v>
      </c>
      <c r="I465" s="85">
        <v>80900</v>
      </c>
      <c r="J465" s="100" t="s">
        <v>12</v>
      </c>
      <c r="K465" s="34">
        <f>K466</f>
        <v>2350000</v>
      </c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>
        <f>AG466</f>
        <v>1972999.83</v>
      </c>
      <c r="AH465" s="34"/>
      <c r="AI465" s="34"/>
      <c r="AJ465" s="34"/>
      <c r="AK465" s="34"/>
      <c r="AL465" s="34">
        <f>AL466</f>
        <v>789000</v>
      </c>
      <c r="AM465" s="34"/>
      <c r="AN465" s="34"/>
      <c r="AO465" s="34">
        <f>AO466</f>
        <v>789000</v>
      </c>
    </row>
    <row r="466" spans="1:41" ht="38.25">
      <c r="A466" s="5" t="s">
        <v>13</v>
      </c>
      <c r="B466" s="99" t="s">
        <v>13</v>
      </c>
      <c r="C466" s="85" t="s">
        <v>70</v>
      </c>
      <c r="D466" s="85">
        <v>0</v>
      </c>
      <c r="E466" s="85">
        <v>11</v>
      </c>
      <c r="F466" s="85">
        <v>1</v>
      </c>
      <c r="G466" s="85">
        <v>903</v>
      </c>
      <c r="H466" s="85">
        <v>13000</v>
      </c>
      <c r="I466" s="85">
        <v>80900</v>
      </c>
      <c r="J466" s="100" t="s">
        <v>14</v>
      </c>
      <c r="K466" s="34">
        <f>K467</f>
        <v>2350000</v>
      </c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>
        <f>AG467</f>
        <v>1972999.83</v>
      </c>
      <c r="AH466" s="34"/>
      <c r="AI466" s="34"/>
      <c r="AJ466" s="34"/>
      <c r="AK466" s="34"/>
      <c r="AL466" s="34">
        <f>AL467</f>
        <v>789000</v>
      </c>
      <c r="AM466" s="34"/>
      <c r="AN466" s="34"/>
      <c r="AO466" s="34">
        <f>AO467</f>
        <v>789000</v>
      </c>
    </row>
    <row r="467" spans="1:41" s="3" customFormat="1" ht="38.25">
      <c r="A467" s="9" t="s">
        <v>134</v>
      </c>
      <c r="B467" s="99" t="s">
        <v>134</v>
      </c>
      <c r="C467" s="85" t="s">
        <v>70</v>
      </c>
      <c r="D467" s="85">
        <v>0</v>
      </c>
      <c r="E467" s="85">
        <v>11</v>
      </c>
      <c r="F467" s="85">
        <v>1</v>
      </c>
      <c r="G467" s="85">
        <v>903</v>
      </c>
      <c r="H467" s="85">
        <v>13000</v>
      </c>
      <c r="I467" s="85">
        <v>80900</v>
      </c>
      <c r="J467" s="100">
        <v>244</v>
      </c>
      <c r="K467" s="34">
        <v>2350000</v>
      </c>
      <c r="L467" s="34">
        <v>1500000</v>
      </c>
      <c r="M467" s="34"/>
      <c r="N467" s="34">
        <v>200000</v>
      </c>
      <c r="O467" s="34">
        <v>-111860.13</v>
      </c>
      <c r="P467" s="34"/>
      <c r="Q467" s="34">
        <v>-500000</v>
      </c>
      <c r="R467" s="34"/>
      <c r="S467" s="34"/>
      <c r="T467" s="34"/>
      <c r="U467" s="34"/>
      <c r="V467" s="34">
        <v>-730060</v>
      </c>
      <c r="W467" s="34"/>
      <c r="X467" s="34"/>
      <c r="Y467" s="34">
        <v>-0.17</v>
      </c>
      <c r="Z467" s="34"/>
      <c r="AA467" s="34"/>
      <c r="AB467" s="34"/>
      <c r="AC467" s="34"/>
      <c r="AD467" s="34"/>
      <c r="AE467" s="34">
        <v>-27000</v>
      </c>
      <c r="AF467" s="34"/>
      <c r="AG467" s="34">
        <f>2000000+Y467+AE467</f>
        <v>1972999.83</v>
      </c>
      <c r="AH467" s="34"/>
      <c r="AI467" s="34"/>
      <c r="AJ467" s="34"/>
      <c r="AK467" s="34"/>
      <c r="AL467" s="34">
        <v>789000</v>
      </c>
      <c r="AM467" s="34"/>
      <c r="AN467" s="34"/>
      <c r="AO467" s="34">
        <v>789000</v>
      </c>
    </row>
    <row r="468" spans="1:41" ht="12.75">
      <c r="A468" s="5" t="s">
        <v>15</v>
      </c>
      <c r="B468" s="99" t="s">
        <v>15</v>
      </c>
      <c r="C468" s="85" t="s">
        <v>70</v>
      </c>
      <c r="D468" s="85">
        <v>0</v>
      </c>
      <c r="E468" s="85">
        <v>11</v>
      </c>
      <c r="F468" s="85">
        <v>1</v>
      </c>
      <c r="G468" s="85">
        <v>903</v>
      </c>
      <c r="H468" s="85">
        <v>13000</v>
      </c>
      <c r="I468" s="85">
        <v>80900</v>
      </c>
      <c r="J468" s="100">
        <v>800</v>
      </c>
      <c r="K468" s="34">
        <f>K469</f>
        <v>0</v>
      </c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>
        <f>AG469</f>
        <v>8564854.17</v>
      </c>
      <c r="AH468" s="34"/>
      <c r="AI468" s="34"/>
      <c r="AJ468" s="34"/>
      <c r="AK468" s="34"/>
      <c r="AL468" s="176">
        <f>AL469</f>
        <v>0</v>
      </c>
      <c r="AM468" s="176"/>
      <c r="AN468" s="176"/>
      <c r="AO468" s="176">
        <f>AO469</f>
        <v>0</v>
      </c>
    </row>
    <row r="469" spans="1:41" s="3" customFormat="1" ht="12.75">
      <c r="A469" s="5" t="s">
        <v>200</v>
      </c>
      <c r="B469" s="99" t="s">
        <v>200</v>
      </c>
      <c r="C469" s="85" t="s">
        <v>70</v>
      </c>
      <c r="D469" s="85">
        <v>0</v>
      </c>
      <c r="E469" s="85">
        <v>11</v>
      </c>
      <c r="F469" s="85">
        <v>1</v>
      </c>
      <c r="G469" s="85">
        <v>903</v>
      </c>
      <c r="H469" s="85">
        <v>13000</v>
      </c>
      <c r="I469" s="85">
        <v>80900</v>
      </c>
      <c r="J469" s="100">
        <v>830</v>
      </c>
      <c r="K469" s="34">
        <f>K470</f>
        <v>0</v>
      </c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>
        <f>AG470</f>
        <v>8564854.17</v>
      </c>
      <c r="AH469" s="34"/>
      <c r="AI469" s="34"/>
      <c r="AJ469" s="34"/>
      <c r="AK469" s="34"/>
      <c r="AL469" s="176">
        <f>AL470</f>
        <v>0</v>
      </c>
      <c r="AM469" s="176"/>
      <c r="AN469" s="176"/>
      <c r="AO469" s="176">
        <f>AO470</f>
        <v>0</v>
      </c>
    </row>
    <row r="470" spans="1:41" s="3" customFormat="1" ht="134.25" customHeight="1">
      <c r="A470" s="5" t="s">
        <v>201</v>
      </c>
      <c r="B470" s="99" t="s">
        <v>201</v>
      </c>
      <c r="C470" s="85" t="s">
        <v>70</v>
      </c>
      <c r="D470" s="85">
        <v>0</v>
      </c>
      <c r="E470" s="85">
        <v>11</v>
      </c>
      <c r="F470" s="85">
        <v>1</v>
      </c>
      <c r="G470" s="85">
        <v>903</v>
      </c>
      <c r="H470" s="85">
        <v>13000</v>
      </c>
      <c r="I470" s="85">
        <v>80900</v>
      </c>
      <c r="J470" s="100">
        <v>831</v>
      </c>
      <c r="K470" s="34">
        <v>0</v>
      </c>
      <c r="L470" s="34"/>
      <c r="M470" s="34"/>
      <c r="N470" s="34"/>
      <c r="O470" s="34">
        <v>111860.13</v>
      </c>
      <c r="P470" s="34"/>
      <c r="Q470" s="34"/>
      <c r="R470" s="34"/>
      <c r="S470" s="34"/>
      <c r="T470" s="34"/>
      <c r="U470" s="34"/>
      <c r="V470" s="34"/>
      <c r="W470" s="34"/>
      <c r="X470" s="34"/>
      <c r="Y470" s="34">
        <v>0.17</v>
      </c>
      <c r="Z470" s="34"/>
      <c r="AA470" s="34"/>
      <c r="AB470" s="34"/>
      <c r="AC470" s="34"/>
      <c r="AD470" s="34"/>
      <c r="AE470" s="34"/>
      <c r="AF470" s="34"/>
      <c r="AG470" s="34">
        <f>8564854+Y470</f>
        <v>8564854.17</v>
      </c>
      <c r="AH470" s="34"/>
      <c r="AI470" s="34"/>
      <c r="AJ470" s="34"/>
      <c r="AK470" s="34"/>
      <c r="AL470" s="176">
        <v>0</v>
      </c>
      <c r="AM470" s="176"/>
      <c r="AN470" s="176"/>
      <c r="AO470" s="176">
        <v>0</v>
      </c>
    </row>
    <row r="471" spans="1:41" s="3" customFormat="1" ht="33" customHeight="1">
      <c r="A471" s="6"/>
      <c r="B471" s="87" t="s">
        <v>321</v>
      </c>
      <c r="C471" s="88" t="s">
        <v>70</v>
      </c>
      <c r="D471" s="88">
        <v>0</v>
      </c>
      <c r="E471" s="88">
        <v>11</v>
      </c>
      <c r="F471" s="88">
        <v>1</v>
      </c>
      <c r="G471" s="88">
        <v>903</v>
      </c>
      <c r="H471" s="88"/>
      <c r="I471" s="88">
        <v>83360</v>
      </c>
      <c r="J471" s="89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>
        <f>AG472</f>
        <v>932327</v>
      </c>
      <c r="AH471" s="37"/>
      <c r="AI471" s="37"/>
      <c r="AJ471" s="37"/>
      <c r="AK471" s="37"/>
      <c r="AL471" s="37">
        <f>AL472</f>
        <v>932327</v>
      </c>
      <c r="AM471" s="37"/>
      <c r="AN471" s="37"/>
      <c r="AO471" s="37">
        <f>AO472</f>
        <v>932327</v>
      </c>
    </row>
    <row r="472" spans="1:41" s="3" customFormat="1" ht="12.75">
      <c r="A472" s="5"/>
      <c r="B472" s="99" t="s">
        <v>15</v>
      </c>
      <c r="C472" s="85" t="s">
        <v>70</v>
      </c>
      <c r="D472" s="85">
        <v>0</v>
      </c>
      <c r="E472" s="85">
        <v>11</v>
      </c>
      <c r="F472" s="85">
        <v>1</v>
      </c>
      <c r="G472" s="85">
        <v>903</v>
      </c>
      <c r="H472" s="85">
        <v>10040</v>
      </c>
      <c r="I472" s="85">
        <v>83360</v>
      </c>
      <c r="J472" s="100">
        <v>800</v>
      </c>
      <c r="K472" s="34" t="e">
        <f>K473</f>
        <v>#REF!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>
        <f>AG473</f>
        <v>932327</v>
      </c>
      <c r="AH472" s="34"/>
      <c r="AI472" s="34"/>
      <c r="AJ472" s="34"/>
      <c r="AK472" s="34"/>
      <c r="AL472" s="34">
        <f>AL473</f>
        <v>932327</v>
      </c>
      <c r="AM472" s="34"/>
      <c r="AN472" s="34"/>
      <c r="AO472" s="34">
        <f>AO473</f>
        <v>932327</v>
      </c>
    </row>
    <row r="473" spans="1:41" s="3" customFormat="1" ht="12.75">
      <c r="A473" s="5"/>
      <c r="B473" s="99" t="s">
        <v>42</v>
      </c>
      <c r="C473" s="85" t="s">
        <v>70</v>
      </c>
      <c r="D473" s="85">
        <v>0</v>
      </c>
      <c r="E473" s="85">
        <v>11</v>
      </c>
      <c r="F473" s="85">
        <v>1</v>
      </c>
      <c r="G473" s="85">
        <v>903</v>
      </c>
      <c r="H473" s="85">
        <v>10040</v>
      </c>
      <c r="I473" s="85">
        <v>83360</v>
      </c>
      <c r="J473" s="100">
        <v>850</v>
      </c>
      <c r="K473" s="34" t="e">
        <f>K474+K475+#REF!</f>
        <v>#REF!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>
        <f>AG474+AG475</f>
        <v>932327</v>
      </c>
      <c r="AH473" s="34"/>
      <c r="AI473" s="34"/>
      <c r="AJ473" s="34"/>
      <c r="AK473" s="34"/>
      <c r="AL473" s="34">
        <f>AL474+AL475</f>
        <v>932327</v>
      </c>
      <c r="AM473" s="34"/>
      <c r="AN473" s="34"/>
      <c r="AO473" s="34">
        <f>AO474+AO475</f>
        <v>932327</v>
      </c>
    </row>
    <row r="474" spans="1:41" s="3" customFormat="1" ht="25.5">
      <c r="A474" s="5"/>
      <c r="B474" s="99" t="s">
        <v>17</v>
      </c>
      <c r="C474" s="85" t="s">
        <v>70</v>
      </c>
      <c r="D474" s="85">
        <v>0</v>
      </c>
      <c r="E474" s="85">
        <v>11</v>
      </c>
      <c r="F474" s="85">
        <v>1</v>
      </c>
      <c r="G474" s="85">
        <v>903</v>
      </c>
      <c r="H474" s="85">
        <v>10040</v>
      </c>
      <c r="I474" s="85">
        <v>83360</v>
      </c>
      <c r="J474" s="100">
        <v>851</v>
      </c>
      <c r="K474" s="34">
        <v>930127</v>
      </c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>
        <v>932327</v>
      </c>
      <c r="AH474" s="34"/>
      <c r="AI474" s="34"/>
      <c r="AJ474" s="34"/>
      <c r="AK474" s="34"/>
      <c r="AL474" s="34">
        <v>932327</v>
      </c>
      <c r="AM474" s="34"/>
      <c r="AN474" s="34"/>
      <c r="AO474" s="34">
        <v>932327</v>
      </c>
    </row>
    <row r="475" spans="1:41" s="44" customFormat="1" ht="12.75" hidden="1">
      <c r="A475" s="20"/>
      <c r="B475" s="54" t="s">
        <v>137</v>
      </c>
      <c r="C475" s="56" t="s">
        <v>70</v>
      </c>
      <c r="D475" s="56">
        <v>0</v>
      </c>
      <c r="E475" s="56">
        <v>11</v>
      </c>
      <c r="F475" s="56">
        <v>1</v>
      </c>
      <c r="G475" s="56">
        <v>903</v>
      </c>
      <c r="H475" s="56">
        <v>10040</v>
      </c>
      <c r="I475" s="56">
        <v>83360</v>
      </c>
      <c r="J475" s="57">
        <v>852</v>
      </c>
      <c r="K475" s="47">
        <v>2200</v>
      </c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>
        <v>0</v>
      </c>
      <c r="AH475" s="47"/>
      <c r="AI475" s="47"/>
      <c r="AJ475" s="47"/>
      <c r="AK475" s="47"/>
      <c r="AL475" s="47">
        <v>0</v>
      </c>
      <c r="AM475" s="47"/>
      <c r="AN475" s="47"/>
      <c r="AO475" s="47">
        <v>0</v>
      </c>
    </row>
    <row r="476" spans="1:41" s="3" customFormat="1" ht="60" customHeight="1">
      <c r="A476" s="6" t="s">
        <v>91</v>
      </c>
      <c r="B476" s="87" t="s">
        <v>91</v>
      </c>
      <c r="C476" s="88" t="s">
        <v>71</v>
      </c>
      <c r="D476" s="88"/>
      <c r="E476" s="88"/>
      <c r="F476" s="88"/>
      <c r="G476" s="88"/>
      <c r="H476" s="88"/>
      <c r="I476" s="88"/>
      <c r="J476" s="100"/>
      <c r="K476" s="37">
        <f>K477+K589+K634</f>
        <v>531740459.45</v>
      </c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7">
        <f>AG477+AG589+AG634</f>
        <v>627690463.29</v>
      </c>
      <c r="AH476" s="37"/>
      <c r="AI476" s="37"/>
      <c r="AJ476" s="37"/>
      <c r="AK476" s="37"/>
      <c r="AL476" s="37">
        <f>AL477+AL589+AL634</f>
        <v>599051600.3000001</v>
      </c>
      <c r="AM476" s="37"/>
      <c r="AN476" s="37"/>
      <c r="AO476" s="37">
        <f>AO477+AO589+AO634</f>
        <v>599006786.6000001</v>
      </c>
    </row>
    <row r="477" spans="1:41" s="3" customFormat="1" ht="48" customHeight="1">
      <c r="A477" s="6" t="s">
        <v>92</v>
      </c>
      <c r="B477" s="87" t="s">
        <v>92</v>
      </c>
      <c r="C477" s="88" t="s">
        <v>71</v>
      </c>
      <c r="D477" s="88">
        <v>1</v>
      </c>
      <c r="E477" s="88"/>
      <c r="F477" s="88"/>
      <c r="G477" s="88"/>
      <c r="H477" s="88"/>
      <c r="I477" s="88"/>
      <c r="J477" s="89"/>
      <c r="K477" s="37">
        <f>K478+K509+K584</f>
        <v>489551934.49</v>
      </c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>
        <f>AG478+AG509+AG584</f>
        <v>565100127.6</v>
      </c>
      <c r="AH477" s="37"/>
      <c r="AI477" s="37"/>
      <c r="AJ477" s="37"/>
      <c r="AK477" s="37"/>
      <c r="AL477" s="37">
        <f>AL478+AL509+AL584</f>
        <v>548777511.2900001</v>
      </c>
      <c r="AM477" s="37"/>
      <c r="AN477" s="37"/>
      <c r="AO477" s="37">
        <f>AO478+AO509+AO584</f>
        <v>548477254.2900001</v>
      </c>
    </row>
    <row r="478" spans="1:41" s="3" customFormat="1" ht="48" customHeight="1">
      <c r="A478" s="6" t="s">
        <v>173</v>
      </c>
      <c r="B478" s="87" t="s">
        <v>173</v>
      </c>
      <c r="C478" s="88" t="s">
        <v>71</v>
      </c>
      <c r="D478" s="88">
        <v>1</v>
      </c>
      <c r="E478" s="88">
        <v>21</v>
      </c>
      <c r="F478" s="88"/>
      <c r="G478" s="88"/>
      <c r="H478" s="88"/>
      <c r="I478" s="88"/>
      <c r="J478" s="89"/>
      <c r="K478" s="37">
        <f>K479</f>
        <v>188529715.45</v>
      </c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>
        <f>AG479</f>
        <v>217602745.99</v>
      </c>
      <c r="AH478" s="37"/>
      <c r="AI478" s="37"/>
      <c r="AJ478" s="37"/>
      <c r="AK478" s="37"/>
      <c r="AL478" s="37">
        <f>AL479</f>
        <v>210212867.96</v>
      </c>
      <c r="AM478" s="37"/>
      <c r="AN478" s="37"/>
      <c r="AO478" s="37">
        <f>AO479</f>
        <v>211195808.96</v>
      </c>
    </row>
    <row r="479" spans="1:41" ht="51.75" customHeight="1">
      <c r="A479" s="6" t="s">
        <v>52</v>
      </c>
      <c r="B479" s="87" t="s">
        <v>52</v>
      </c>
      <c r="C479" s="88" t="s">
        <v>71</v>
      </c>
      <c r="D479" s="88">
        <v>1</v>
      </c>
      <c r="E479" s="88">
        <v>21</v>
      </c>
      <c r="F479" s="88">
        <v>1</v>
      </c>
      <c r="G479" s="88">
        <v>921</v>
      </c>
      <c r="H479" s="88"/>
      <c r="I479" s="88"/>
      <c r="J479" s="89"/>
      <c r="K479" s="37">
        <f>K480+K492</f>
        <v>188529715.45</v>
      </c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>
        <f>AG480+AG492+AG500+AG504+AG496+AG484+AG488</f>
        <v>217602745.99</v>
      </c>
      <c r="AH479" s="37"/>
      <c r="AI479" s="37"/>
      <c r="AJ479" s="37"/>
      <c r="AK479" s="37"/>
      <c r="AL479" s="37">
        <f>AL480+AL492+AL500+AL504+AL496+AL484+AL488</f>
        <v>210212867.96</v>
      </c>
      <c r="AM479" s="37"/>
      <c r="AN479" s="37"/>
      <c r="AO479" s="37">
        <f>AO480+AO492+AO500+AO504+AO496+AO484+AO488</f>
        <v>211195808.96</v>
      </c>
    </row>
    <row r="480" spans="1:41" ht="25.5">
      <c r="A480" s="6" t="s">
        <v>53</v>
      </c>
      <c r="B480" s="87" t="s">
        <v>53</v>
      </c>
      <c r="C480" s="88" t="s">
        <v>71</v>
      </c>
      <c r="D480" s="88">
        <v>1</v>
      </c>
      <c r="E480" s="88">
        <v>21</v>
      </c>
      <c r="F480" s="88">
        <v>1</v>
      </c>
      <c r="G480" s="88">
        <v>921</v>
      </c>
      <c r="H480" s="88">
        <v>10300</v>
      </c>
      <c r="I480" s="88">
        <v>80300</v>
      </c>
      <c r="J480" s="89"/>
      <c r="K480" s="37">
        <f>K481</f>
        <v>48767438.45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>
        <f>AG481</f>
        <v>40236246.19</v>
      </c>
      <c r="AH480" s="37"/>
      <c r="AI480" s="37"/>
      <c r="AJ480" s="37"/>
      <c r="AK480" s="37"/>
      <c r="AL480" s="37">
        <f>AL481</f>
        <v>32689662.16</v>
      </c>
      <c r="AM480" s="37"/>
      <c r="AN480" s="37"/>
      <c r="AO480" s="37">
        <f>AO481</f>
        <v>33672603.16</v>
      </c>
    </row>
    <row r="481" spans="1:41" ht="38.25">
      <c r="A481" s="5" t="s">
        <v>66</v>
      </c>
      <c r="B481" s="99" t="s">
        <v>66</v>
      </c>
      <c r="C481" s="85" t="s">
        <v>71</v>
      </c>
      <c r="D481" s="85">
        <v>1</v>
      </c>
      <c r="E481" s="85">
        <v>21</v>
      </c>
      <c r="F481" s="85">
        <v>1</v>
      </c>
      <c r="G481" s="85">
        <v>921</v>
      </c>
      <c r="H481" s="85">
        <v>10300</v>
      </c>
      <c r="I481" s="85">
        <v>80300</v>
      </c>
      <c r="J481" s="100" t="s">
        <v>21</v>
      </c>
      <c r="K481" s="34">
        <f>K482</f>
        <v>48767438.45</v>
      </c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>
        <f>AG482</f>
        <v>40236246.19</v>
      </c>
      <c r="AH481" s="34"/>
      <c r="AI481" s="34"/>
      <c r="AJ481" s="34"/>
      <c r="AK481" s="34"/>
      <c r="AL481" s="34">
        <f>AL482</f>
        <v>32689662.16</v>
      </c>
      <c r="AM481" s="34"/>
      <c r="AN481" s="34"/>
      <c r="AO481" s="34">
        <f>AO482</f>
        <v>33672603.16</v>
      </c>
    </row>
    <row r="482" spans="1:41" ht="12.75">
      <c r="A482" s="5" t="s">
        <v>49</v>
      </c>
      <c r="B482" s="99" t="s">
        <v>49</v>
      </c>
      <c r="C482" s="85" t="s">
        <v>71</v>
      </c>
      <c r="D482" s="85">
        <v>1</v>
      </c>
      <c r="E482" s="85">
        <v>21</v>
      </c>
      <c r="F482" s="85">
        <v>1</v>
      </c>
      <c r="G482" s="85">
        <v>921</v>
      </c>
      <c r="H482" s="85">
        <v>10300</v>
      </c>
      <c r="I482" s="85">
        <v>80300</v>
      </c>
      <c r="J482" s="100">
        <v>610</v>
      </c>
      <c r="K482" s="34">
        <f>K483</f>
        <v>48767438.45</v>
      </c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>
        <f>AG483</f>
        <v>40236246.19</v>
      </c>
      <c r="AH482" s="34"/>
      <c r="AI482" s="34"/>
      <c r="AJ482" s="34"/>
      <c r="AK482" s="34"/>
      <c r="AL482" s="34">
        <f>AL483</f>
        <v>32689662.16</v>
      </c>
      <c r="AM482" s="34"/>
      <c r="AN482" s="34"/>
      <c r="AO482" s="34">
        <f>AO483</f>
        <v>33672603.16</v>
      </c>
    </row>
    <row r="483" spans="1:41" s="3" customFormat="1" ht="76.5">
      <c r="A483" s="5" t="s">
        <v>22</v>
      </c>
      <c r="B483" s="99" t="s">
        <v>22</v>
      </c>
      <c r="C483" s="85" t="s">
        <v>71</v>
      </c>
      <c r="D483" s="85">
        <v>1</v>
      </c>
      <c r="E483" s="85">
        <v>21</v>
      </c>
      <c r="F483" s="85">
        <v>1</v>
      </c>
      <c r="G483" s="85">
        <v>921</v>
      </c>
      <c r="H483" s="85">
        <v>10300</v>
      </c>
      <c r="I483" s="85">
        <v>80300</v>
      </c>
      <c r="J483" s="100" t="s">
        <v>23</v>
      </c>
      <c r="K483" s="34">
        <v>48767438.45</v>
      </c>
      <c r="L483" s="34"/>
      <c r="M483" s="34"/>
      <c r="N483" s="34"/>
      <c r="O483" s="34">
        <v>207352</v>
      </c>
      <c r="P483" s="34">
        <v>319985.09</v>
      </c>
      <c r="Q483" s="34">
        <v>113312.72</v>
      </c>
      <c r="R483" s="34"/>
      <c r="S483" s="34">
        <v>50000</v>
      </c>
      <c r="T483" s="34"/>
      <c r="U483" s="34">
        <v>4941092.78</v>
      </c>
      <c r="V483" s="34">
        <v>3011629</v>
      </c>
      <c r="W483" s="34"/>
      <c r="X483" s="34"/>
      <c r="Y483" s="34">
        <v>222890.76</v>
      </c>
      <c r="Z483" s="34">
        <v>38289</v>
      </c>
      <c r="AA483" s="34">
        <v>-26073.74</v>
      </c>
      <c r="AB483" s="34">
        <v>6884955.81</v>
      </c>
      <c r="AC483" s="34">
        <v>162738.4</v>
      </c>
      <c r="AD483" s="34">
        <v>90000</v>
      </c>
      <c r="AE483" s="34">
        <v>229068</v>
      </c>
      <c r="AF483" s="34">
        <v>889851.8</v>
      </c>
      <c r="AG483" s="34">
        <f>31744526.16+Y483+Z483+AA483+AB483+AC483+AD483+AE483+AF483</f>
        <v>40236246.19</v>
      </c>
      <c r="AH483" s="34"/>
      <c r="AI483" s="34"/>
      <c r="AJ483" s="34"/>
      <c r="AK483" s="34"/>
      <c r="AL483" s="34">
        <v>32689662.16</v>
      </c>
      <c r="AM483" s="34"/>
      <c r="AN483" s="34"/>
      <c r="AO483" s="34">
        <v>33672603.16</v>
      </c>
    </row>
    <row r="484" spans="1:41" s="3" customFormat="1" ht="25.5">
      <c r="A484" s="5"/>
      <c r="B484" s="95" t="s">
        <v>320</v>
      </c>
      <c r="C484" s="88" t="s">
        <v>71</v>
      </c>
      <c r="D484" s="88">
        <v>1</v>
      </c>
      <c r="E484" s="88">
        <v>21</v>
      </c>
      <c r="F484" s="88">
        <v>1</v>
      </c>
      <c r="G484" s="88">
        <v>921</v>
      </c>
      <c r="H484" s="88">
        <v>10300</v>
      </c>
      <c r="I484" s="88">
        <v>82350</v>
      </c>
      <c r="J484" s="89"/>
      <c r="K484" s="37">
        <f>K485</f>
        <v>48767438.45</v>
      </c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>
        <f>AG485</f>
        <v>11444820</v>
      </c>
      <c r="AH484" s="37"/>
      <c r="AI484" s="37"/>
      <c r="AJ484" s="37"/>
      <c r="AK484" s="37"/>
      <c r="AL484" s="37">
        <f>AL485</f>
        <v>11444820</v>
      </c>
      <c r="AM484" s="37"/>
      <c r="AN484" s="37"/>
      <c r="AO484" s="37">
        <f>AO485</f>
        <v>11444820</v>
      </c>
    </row>
    <row r="485" spans="1:41" s="3" customFormat="1" ht="38.25">
      <c r="A485" s="5"/>
      <c r="B485" s="99" t="s">
        <v>66</v>
      </c>
      <c r="C485" s="85" t="s">
        <v>71</v>
      </c>
      <c r="D485" s="85">
        <v>1</v>
      </c>
      <c r="E485" s="85">
        <v>21</v>
      </c>
      <c r="F485" s="85">
        <v>1</v>
      </c>
      <c r="G485" s="85">
        <v>921</v>
      </c>
      <c r="H485" s="85">
        <v>10300</v>
      </c>
      <c r="I485" s="85">
        <v>82350</v>
      </c>
      <c r="J485" s="100" t="s">
        <v>21</v>
      </c>
      <c r="K485" s="34">
        <f>K486</f>
        <v>48767438.45</v>
      </c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>
        <f>AG486</f>
        <v>11444820</v>
      </c>
      <c r="AH485" s="34"/>
      <c r="AI485" s="34"/>
      <c r="AJ485" s="34"/>
      <c r="AK485" s="34"/>
      <c r="AL485" s="34">
        <f>AL486</f>
        <v>11444820</v>
      </c>
      <c r="AM485" s="34"/>
      <c r="AN485" s="34"/>
      <c r="AO485" s="34">
        <f>AO486</f>
        <v>11444820</v>
      </c>
    </row>
    <row r="486" spans="1:41" s="3" customFormat="1" ht="12.75">
      <c r="A486" s="5"/>
      <c r="B486" s="99" t="s">
        <v>49</v>
      </c>
      <c r="C486" s="85" t="s">
        <v>71</v>
      </c>
      <c r="D486" s="85">
        <v>1</v>
      </c>
      <c r="E486" s="85">
        <v>21</v>
      </c>
      <c r="F486" s="85">
        <v>1</v>
      </c>
      <c r="G486" s="85">
        <v>921</v>
      </c>
      <c r="H486" s="85">
        <v>10300</v>
      </c>
      <c r="I486" s="85">
        <v>82350</v>
      </c>
      <c r="J486" s="100">
        <v>610</v>
      </c>
      <c r="K486" s="34">
        <f>K487</f>
        <v>48767438.45</v>
      </c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>
        <f>AG487</f>
        <v>11444820</v>
      </c>
      <c r="AH486" s="34"/>
      <c r="AI486" s="34"/>
      <c r="AJ486" s="34"/>
      <c r="AK486" s="34"/>
      <c r="AL486" s="34">
        <f>AL487</f>
        <v>11444820</v>
      </c>
      <c r="AM486" s="34"/>
      <c r="AN486" s="34"/>
      <c r="AO486" s="34">
        <f>AO487</f>
        <v>11444820</v>
      </c>
    </row>
    <row r="487" spans="1:41" s="3" customFormat="1" ht="76.5">
      <c r="A487" s="5"/>
      <c r="B487" s="99" t="s">
        <v>22</v>
      </c>
      <c r="C487" s="85" t="s">
        <v>71</v>
      </c>
      <c r="D487" s="85">
        <v>1</v>
      </c>
      <c r="E487" s="85">
        <v>21</v>
      </c>
      <c r="F487" s="85">
        <v>1</v>
      </c>
      <c r="G487" s="85">
        <v>921</v>
      </c>
      <c r="H487" s="85">
        <v>10300</v>
      </c>
      <c r="I487" s="85">
        <v>82350</v>
      </c>
      <c r="J487" s="100" t="s">
        <v>23</v>
      </c>
      <c r="K487" s="34">
        <v>48767438.45</v>
      </c>
      <c r="L487" s="34"/>
      <c r="M487" s="34"/>
      <c r="N487" s="34"/>
      <c r="O487" s="34">
        <v>207352</v>
      </c>
      <c r="P487" s="34">
        <v>319985.09</v>
      </c>
      <c r="Q487" s="34">
        <v>113312.72</v>
      </c>
      <c r="R487" s="34"/>
      <c r="S487" s="34">
        <v>50000</v>
      </c>
      <c r="T487" s="34"/>
      <c r="U487" s="34">
        <v>4941092.78</v>
      </c>
      <c r="V487" s="34">
        <v>3011629</v>
      </c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>
        <v>11444820</v>
      </c>
      <c r="AH487" s="34"/>
      <c r="AI487" s="34"/>
      <c r="AJ487" s="34"/>
      <c r="AK487" s="34"/>
      <c r="AL487" s="34">
        <v>11444820</v>
      </c>
      <c r="AM487" s="34"/>
      <c r="AN487" s="34"/>
      <c r="AO487" s="34">
        <v>11444820</v>
      </c>
    </row>
    <row r="488" spans="1:41" s="3" customFormat="1" ht="25.5">
      <c r="A488" s="6"/>
      <c r="B488" s="87" t="s">
        <v>321</v>
      </c>
      <c r="C488" s="88" t="s">
        <v>71</v>
      </c>
      <c r="D488" s="88">
        <v>1</v>
      </c>
      <c r="E488" s="88">
        <v>21</v>
      </c>
      <c r="F488" s="88">
        <v>1</v>
      </c>
      <c r="G488" s="88">
        <v>921</v>
      </c>
      <c r="H488" s="88"/>
      <c r="I488" s="88">
        <v>83360</v>
      </c>
      <c r="J488" s="89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>
        <f>AG489</f>
        <v>9188794.8</v>
      </c>
      <c r="AH488" s="37"/>
      <c r="AI488" s="37"/>
      <c r="AJ488" s="37"/>
      <c r="AK488" s="37"/>
      <c r="AL488" s="37">
        <f aca="true" t="shared" si="33" ref="AL488:AO490">AL489</f>
        <v>9345500.8</v>
      </c>
      <c r="AM488" s="37"/>
      <c r="AN488" s="37"/>
      <c r="AO488" s="37">
        <f t="shared" si="33"/>
        <v>9345500.8</v>
      </c>
    </row>
    <row r="489" spans="1:41" s="3" customFormat="1" ht="38.25">
      <c r="A489" s="5"/>
      <c r="B489" s="99" t="s">
        <v>66</v>
      </c>
      <c r="C489" s="85" t="s">
        <v>71</v>
      </c>
      <c r="D489" s="85">
        <v>1</v>
      </c>
      <c r="E489" s="85">
        <v>21</v>
      </c>
      <c r="F489" s="85">
        <v>1</v>
      </c>
      <c r="G489" s="85">
        <v>921</v>
      </c>
      <c r="H489" s="85"/>
      <c r="I489" s="85">
        <v>83360</v>
      </c>
      <c r="J489" s="100" t="s">
        <v>21</v>
      </c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>
        <f>AG490</f>
        <v>9188794.8</v>
      </c>
      <c r="AH489" s="34"/>
      <c r="AI489" s="34"/>
      <c r="AJ489" s="34"/>
      <c r="AK489" s="34"/>
      <c r="AL489" s="34">
        <f t="shared" si="33"/>
        <v>9345500.8</v>
      </c>
      <c r="AM489" s="34"/>
      <c r="AN489" s="34"/>
      <c r="AO489" s="34">
        <f t="shared" si="33"/>
        <v>9345500.8</v>
      </c>
    </row>
    <row r="490" spans="1:41" s="3" customFormat="1" ht="12.75">
      <c r="A490" s="5"/>
      <c r="B490" s="99" t="s">
        <v>49</v>
      </c>
      <c r="C490" s="85" t="s">
        <v>71</v>
      </c>
      <c r="D490" s="85">
        <v>1</v>
      </c>
      <c r="E490" s="85">
        <v>21</v>
      </c>
      <c r="F490" s="85">
        <v>1</v>
      </c>
      <c r="G490" s="85">
        <v>921</v>
      </c>
      <c r="H490" s="85"/>
      <c r="I490" s="85">
        <v>83360</v>
      </c>
      <c r="J490" s="100">
        <v>610</v>
      </c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>
        <f>AG491</f>
        <v>9188794.8</v>
      </c>
      <c r="AH490" s="34"/>
      <c r="AI490" s="34"/>
      <c r="AJ490" s="34"/>
      <c r="AK490" s="34"/>
      <c r="AL490" s="34">
        <f t="shared" si="33"/>
        <v>9345500.8</v>
      </c>
      <c r="AM490" s="34"/>
      <c r="AN490" s="34"/>
      <c r="AO490" s="34">
        <f t="shared" si="33"/>
        <v>9345500.8</v>
      </c>
    </row>
    <row r="491" spans="1:41" s="3" customFormat="1" ht="76.5">
      <c r="A491" s="5"/>
      <c r="B491" s="99" t="s">
        <v>22</v>
      </c>
      <c r="C491" s="85" t="s">
        <v>71</v>
      </c>
      <c r="D491" s="85">
        <v>1</v>
      </c>
      <c r="E491" s="85">
        <v>21</v>
      </c>
      <c r="F491" s="85">
        <v>1</v>
      </c>
      <c r="G491" s="85">
        <v>921</v>
      </c>
      <c r="H491" s="85"/>
      <c r="I491" s="85">
        <v>83360</v>
      </c>
      <c r="J491" s="100" t="s">
        <v>23</v>
      </c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>
        <v>36828</v>
      </c>
      <c r="AC491" s="34"/>
      <c r="AD491" s="34"/>
      <c r="AE491" s="34"/>
      <c r="AF491" s="34">
        <v>-193534</v>
      </c>
      <c r="AG491" s="34">
        <f>9345500.8+AB491+AF491</f>
        <v>9188794.8</v>
      </c>
      <c r="AH491" s="34"/>
      <c r="AI491" s="34"/>
      <c r="AJ491" s="34"/>
      <c r="AK491" s="34"/>
      <c r="AL491" s="34">
        <v>9345500.8</v>
      </c>
      <c r="AM491" s="34"/>
      <c r="AN491" s="34"/>
      <c r="AO491" s="34">
        <v>9345500.8</v>
      </c>
    </row>
    <row r="492" spans="1:41" s="49" customFormat="1" ht="76.5">
      <c r="A492" s="62" t="s">
        <v>158</v>
      </c>
      <c r="B492" s="129" t="s">
        <v>158</v>
      </c>
      <c r="C492" s="117" t="s">
        <v>71</v>
      </c>
      <c r="D492" s="117">
        <v>1</v>
      </c>
      <c r="E492" s="117">
        <v>21</v>
      </c>
      <c r="F492" s="117">
        <v>1</v>
      </c>
      <c r="G492" s="117">
        <v>921</v>
      </c>
      <c r="H492" s="117">
        <v>14710</v>
      </c>
      <c r="I492" s="117">
        <v>14710</v>
      </c>
      <c r="J492" s="118"/>
      <c r="K492" s="119">
        <f>K493</f>
        <v>139762277</v>
      </c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>
        <f>AG493</f>
        <v>156732885</v>
      </c>
      <c r="AH492" s="119"/>
      <c r="AI492" s="119"/>
      <c r="AJ492" s="119"/>
      <c r="AK492" s="119"/>
      <c r="AL492" s="119">
        <f aca="true" t="shared" si="34" ref="AL492:AO494">AL493</f>
        <v>156732885</v>
      </c>
      <c r="AM492" s="119"/>
      <c r="AN492" s="119"/>
      <c r="AO492" s="119">
        <f t="shared" si="34"/>
        <v>156732885</v>
      </c>
    </row>
    <row r="493" spans="1:41" s="52" customFormat="1" ht="38.25">
      <c r="A493" s="51" t="s">
        <v>66</v>
      </c>
      <c r="B493" s="120" t="s">
        <v>66</v>
      </c>
      <c r="C493" s="122" t="s">
        <v>71</v>
      </c>
      <c r="D493" s="122">
        <v>1</v>
      </c>
      <c r="E493" s="122">
        <v>21</v>
      </c>
      <c r="F493" s="122">
        <v>1</v>
      </c>
      <c r="G493" s="122">
        <v>921</v>
      </c>
      <c r="H493" s="122">
        <v>14710</v>
      </c>
      <c r="I493" s="122">
        <v>14710</v>
      </c>
      <c r="J493" s="123" t="s">
        <v>21</v>
      </c>
      <c r="K493" s="124">
        <f>K494</f>
        <v>139762277</v>
      </c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>
        <f>AG494</f>
        <v>156732885</v>
      </c>
      <c r="AH493" s="124"/>
      <c r="AI493" s="124"/>
      <c r="AJ493" s="124"/>
      <c r="AK493" s="124"/>
      <c r="AL493" s="124">
        <f t="shared" si="34"/>
        <v>156732885</v>
      </c>
      <c r="AM493" s="124"/>
      <c r="AN493" s="124"/>
      <c r="AO493" s="124">
        <f t="shared" si="34"/>
        <v>156732885</v>
      </c>
    </row>
    <row r="494" spans="1:41" s="52" customFormat="1" ht="12.75">
      <c r="A494" s="51" t="s">
        <v>49</v>
      </c>
      <c r="B494" s="120" t="s">
        <v>49</v>
      </c>
      <c r="C494" s="122" t="s">
        <v>71</v>
      </c>
      <c r="D494" s="122">
        <v>1</v>
      </c>
      <c r="E494" s="122">
        <v>21</v>
      </c>
      <c r="F494" s="122">
        <v>1</v>
      </c>
      <c r="G494" s="122">
        <v>921</v>
      </c>
      <c r="H494" s="122">
        <v>14710</v>
      </c>
      <c r="I494" s="122">
        <v>14710</v>
      </c>
      <c r="J494" s="123">
        <v>610</v>
      </c>
      <c r="K494" s="124">
        <f>K495</f>
        <v>139762277</v>
      </c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>
        <f>AG495</f>
        <v>156732885</v>
      </c>
      <c r="AH494" s="124"/>
      <c r="AI494" s="124"/>
      <c r="AJ494" s="124"/>
      <c r="AK494" s="124"/>
      <c r="AL494" s="124">
        <f t="shared" si="34"/>
        <v>156732885</v>
      </c>
      <c r="AM494" s="124"/>
      <c r="AN494" s="124"/>
      <c r="AO494" s="124">
        <f t="shared" si="34"/>
        <v>156732885</v>
      </c>
    </row>
    <row r="495" spans="1:41" s="49" customFormat="1" ht="76.5">
      <c r="A495" s="51" t="s">
        <v>22</v>
      </c>
      <c r="B495" s="120" t="s">
        <v>22</v>
      </c>
      <c r="C495" s="122" t="s">
        <v>71</v>
      </c>
      <c r="D495" s="122">
        <v>1</v>
      </c>
      <c r="E495" s="122">
        <v>21</v>
      </c>
      <c r="F495" s="122">
        <v>1</v>
      </c>
      <c r="G495" s="122">
        <v>921</v>
      </c>
      <c r="H495" s="122">
        <v>14710</v>
      </c>
      <c r="I495" s="122">
        <v>14710</v>
      </c>
      <c r="J495" s="123" t="s">
        <v>23</v>
      </c>
      <c r="K495" s="124">
        <v>139762277</v>
      </c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>
        <v>156732885</v>
      </c>
      <c r="AH495" s="124"/>
      <c r="AI495" s="124"/>
      <c r="AJ495" s="124"/>
      <c r="AK495" s="124"/>
      <c r="AL495" s="124">
        <v>156732885</v>
      </c>
      <c r="AM495" s="124"/>
      <c r="AN495" s="124"/>
      <c r="AO495" s="124">
        <v>156732885</v>
      </c>
    </row>
    <row r="496" spans="1:41" s="44" customFormat="1" ht="38.25" hidden="1">
      <c r="A496" s="19" t="s">
        <v>247</v>
      </c>
      <c r="B496" s="125" t="s">
        <v>308</v>
      </c>
      <c r="C496" s="64" t="s">
        <v>71</v>
      </c>
      <c r="D496" s="64">
        <v>1</v>
      </c>
      <c r="E496" s="64">
        <v>21</v>
      </c>
      <c r="F496" s="64">
        <v>1</v>
      </c>
      <c r="G496" s="64">
        <v>921</v>
      </c>
      <c r="H496" s="64" t="s">
        <v>265</v>
      </c>
      <c r="I496" s="64" t="s">
        <v>265</v>
      </c>
      <c r="J496" s="41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>
        <f>AG497</f>
        <v>0</v>
      </c>
      <c r="AH496" s="42"/>
      <c r="AI496" s="42"/>
      <c r="AJ496" s="42"/>
      <c r="AK496" s="42"/>
      <c r="AL496" s="47"/>
      <c r="AM496" s="47"/>
      <c r="AN496" s="47"/>
      <c r="AO496" s="47"/>
    </row>
    <row r="497" spans="1:41" s="44" customFormat="1" ht="38.25" hidden="1">
      <c r="A497" s="20" t="s">
        <v>66</v>
      </c>
      <c r="B497" s="54" t="s">
        <v>66</v>
      </c>
      <c r="C497" s="56" t="s">
        <v>71</v>
      </c>
      <c r="D497" s="56">
        <v>1</v>
      </c>
      <c r="E497" s="56">
        <v>21</v>
      </c>
      <c r="F497" s="56">
        <v>1</v>
      </c>
      <c r="G497" s="56">
        <v>921</v>
      </c>
      <c r="H497" s="56" t="s">
        <v>265</v>
      </c>
      <c r="I497" s="56" t="s">
        <v>265</v>
      </c>
      <c r="J497" s="57">
        <v>600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>
        <f>AG498</f>
        <v>0</v>
      </c>
      <c r="AH497" s="47"/>
      <c r="AI497" s="47"/>
      <c r="AJ497" s="47"/>
      <c r="AK497" s="47"/>
      <c r="AL497" s="47"/>
      <c r="AM497" s="47"/>
      <c r="AN497" s="47"/>
      <c r="AO497" s="47"/>
    </row>
    <row r="498" spans="1:41" s="44" customFormat="1" ht="12.75" hidden="1">
      <c r="A498" s="20" t="s">
        <v>49</v>
      </c>
      <c r="B498" s="54" t="s">
        <v>49</v>
      </c>
      <c r="C498" s="56" t="s">
        <v>71</v>
      </c>
      <c r="D498" s="56">
        <v>1</v>
      </c>
      <c r="E498" s="56">
        <v>21</v>
      </c>
      <c r="F498" s="56">
        <v>1</v>
      </c>
      <c r="G498" s="56">
        <v>921</v>
      </c>
      <c r="H498" s="56" t="s">
        <v>265</v>
      </c>
      <c r="I498" s="56" t="s">
        <v>265</v>
      </c>
      <c r="J498" s="57">
        <v>610</v>
      </c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>
        <f>AG499</f>
        <v>0</v>
      </c>
      <c r="AH498" s="47"/>
      <c r="AI498" s="47"/>
      <c r="AJ498" s="47"/>
      <c r="AK498" s="47"/>
      <c r="AL498" s="47"/>
      <c r="AM498" s="47"/>
      <c r="AN498" s="47"/>
      <c r="AO498" s="47"/>
    </row>
    <row r="499" spans="1:41" s="44" customFormat="1" ht="25.5" hidden="1">
      <c r="A499" s="25" t="s">
        <v>81</v>
      </c>
      <c r="B499" s="54" t="s">
        <v>81</v>
      </c>
      <c r="C499" s="56" t="s">
        <v>71</v>
      </c>
      <c r="D499" s="56">
        <v>1</v>
      </c>
      <c r="E499" s="56">
        <v>21</v>
      </c>
      <c r="F499" s="56">
        <v>1</v>
      </c>
      <c r="G499" s="56">
        <v>921</v>
      </c>
      <c r="H499" s="56" t="s">
        <v>265</v>
      </c>
      <c r="I499" s="56" t="s">
        <v>265</v>
      </c>
      <c r="J499" s="57">
        <v>612</v>
      </c>
      <c r="K499" s="47"/>
      <c r="L499" s="47"/>
      <c r="M499" s="47"/>
      <c r="N499" s="47"/>
      <c r="O499" s="47"/>
      <c r="P499" s="47"/>
      <c r="Q499" s="47">
        <v>80000</v>
      </c>
      <c r="R499" s="47"/>
      <c r="S499" s="47"/>
      <c r="T499" s="47">
        <v>2791.26</v>
      </c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>
        <v>0</v>
      </c>
      <c r="AH499" s="47"/>
      <c r="AI499" s="47"/>
      <c r="AJ499" s="47"/>
      <c r="AK499" s="47"/>
      <c r="AL499" s="47"/>
      <c r="AM499" s="47"/>
      <c r="AN499" s="47"/>
      <c r="AO499" s="47"/>
    </row>
    <row r="500" spans="1:41" s="3" customFormat="1" ht="38.25" hidden="1">
      <c r="A500" s="5" t="s">
        <v>247</v>
      </c>
      <c r="B500" s="99" t="s">
        <v>247</v>
      </c>
      <c r="C500" s="85" t="s">
        <v>71</v>
      </c>
      <c r="D500" s="85">
        <v>1</v>
      </c>
      <c r="E500" s="85">
        <v>21</v>
      </c>
      <c r="F500" s="85">
        <v>1</v>
      </c>
      <c r="G500" s="85">
        <v>921</v>
      </c>
      <c r="H500" s="85" t="s">
        <v>248</v>
      </c>
      <c r="I500" s="85" t="s">
        <v>248</v>
      </c>
      <c r="J500" s="100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>
        <f>AG501</f>
        <v>0</v>
      </c>
      <c r="AH500" s="34"/>
      <c r="AI500" s="34"/>
      <c r="AJ500" s="34"/>
      <c r="AK500" s="34"/>
      <c r="AL500" s="34"/>
      <c r="AM500" s="34"/>
      <c r="AN500" s="34"/>
      <c r="AO500" s="34"/>
    </row>
    <row r="501" spans="1:41" s="3" customFormat="1" ht="38.25" hidden="1">
      <c r="A501" s="5" t="s">
        <v>66</v>
      </c>
      <c r="B501" s="99" t="s">
        <v>66</v>
      </c>
      <c r="C501" s="85" t="s">
        <v>71</v>
      </c>
      <c r="D501" s="85">
        <v>1</v>
      </c>
      <c r="E501" s="85">
        <v>21</v>
      </c>
      <c r="F501" s="85">
        <v>1</v>
      </c>
      <c r="G501" s="85">
        <v>921</v>
      </c>
      <c r="H501" s="85" t="s">
        <v>248</v>
      </c>
      <c r="I501" s="85" t="s">
        <v>248</v>
      </c>
      <c r="J501" s="100">
        <v>600</v>
      </c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>
        <f>AG502</f>
        <v>0</v>
      </c>
      <c r="AH501" s="34"/>
      <c r="AI501" s="34"/>
      <c r="AJ501" s="34"/>
      <c r="AK501" s="34"/>
      <c r="AL501" s="34"/>
      <c r="AM501" s="34"/>
      <c r="AN501" s="34"/>
      <c r="AO501" s="34"/>
    </row>
    <row r="502" spans="1:41" s="3" customFormat="1" ht="12.75" hidden="1">
      <c r="A502" s="5" t="s">
        <v>49</v>
      </c>
      <c r="B502" s="99" t="s">
        <v>49</v>
      </c>
      <c r="C502" s="85" t="s">
        <v>71</v>
      </c>
      <c r="D502" s="85">
        <v>1</v>
      </c>
      <c r="E502" s="85">
        <v>21</v>
      </c>
      <c r="F502" s="85">
        <v>1</v>
      </c>
      <c r="G502" s="85">
        <v>921</v>
      </c>
      <c r="H502" s="85" t="s">
        <v>248</v>
      </c>
      <c r="I502" s="85" t="s">
        <v>248</v>
      </c>
      <c r="J502" s="100">
        <v>610</v>
      </c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>
        <f>AG503</f>
        <v>0</v>
      </c>
      <c r="AH502" s="34"/>
      <c r="AI502" s="34"/>
      <c r="AJ502" s="34"/>
      <c r="AK502" s="34"/>
      <c r="AL502" s="34"/>
      <c r="AM502" s="34"/>
      <c r="AN502" s="34"/>
      <c r="AO502" s="34"/>
    </row>
    <row r="503" spans="1:41" s="3" customFormat="1" ht="25.5" hidden="1">
      <c r="A503" s="9" t="s">
        <v>81</v>
      </c>
      <c r="B503" s="99" t="s">
        <v>81</v>
      </c>
      <c r="C503" s="85" t="s">
        <v>71</v>
      </c>
      <c r="D503" s="85">
        <v>1</v>
      </c>
      <c r="E503" s="85">
        <v>21</v>
      </c>
      <c r="F503" s="85">
        <v>1</v>
      </c>
      <c r="G503" s="85">
        <v>921</v>
      </c>
      <c r="H503" s="85" t="s">
        <v>248</v>
      </c>
      <c r="I503" s="85" t="s">
        <v>248</v>
      </c>
      <c r="J503" s="100">
        <v>612</v>
      </c>
      <c r="K503" s="34"/>
      <c r="L503" s="34"/>
      <c r="M503" s="34"/>
      <c r="N503" s="34">
        <v>80000</v>
      </c>
      <c r="O503" s="34"/>
      <c r="P503" s="34"/>
      <c r="Q503" s="34">
        <v>-80000</v>
      </c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>
        <f>N503+Q503</f>
        <v>0</v>
      </c>
      <c r="AH503" s="34"/>
      <c r="AI503" s="34"/>
      <c r="AJ503" s="34"/>
      <c r="AK503" s="34"/>
      <c r="AL503" s="34"/>
      <c r="AM503" s="34"/>
      <c r="AN503" s="34"/>
      <c r="AO503" s="34"/>
    </row>
    <row r="504" spans="1:41" s="3" customFormat="1" ht="38.25" hidden="1">
      <c r="A504" s="5" t="s">
        <v>247</v>
      </c>
      <c r="B504" s="63" t="s">
        <v>247</v>
      </c>
      <c r="C504" s="64" t="s">
        <v>71</v>
      </c>
      <c r="D504" s="64">
        <v>1</v>
      </c>
      <c r="E504" s="64">
        <v>21</v>
      </c>
      <c r="F504" s="64">
        <v>1</v>
      </c>
      <c r="G504" s="64">
        <v>921</v>
      </c>
      <c r="H504" s="64" t="s">
        <v>255</v>
      </c>
      <c r="I504" s="64" t="s">
        <v>255</v>
      </c>
      <c r="J504" s="41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>
        <f>AG505</f>
        <v>0</v>
      </c>
      <c r="AH504" s="42"/>
      <c r="AI504" s="42"/>
      <c r="AJ504" s="42"/>
      <c r="AK504" s="42"/>
      <c r="AL504" s="42"/>
      <c r="AM504" s="42"/>
      <c r="AN504" s="42"/>
      <c r="AO504" s="42"/>
    </row>
    <row r="505" spans="1:41" s="3" customFormat="1" ht="38.25" hidden="1">
      <c r="A505" s="5" t="s">
        <v>66</v>
      </c>
      <c r="B505" s="54" t="s">
        <v>66</v>
      </c>
      <c r="C505" s="56" t="s">
        <v>71</v>
      </c>
      <c r="D505" s="56">
        <v>1</v>
      </c>
      <c r="E505" s="56">
        <v>21</v>
      </c>
      <c r="F505" s="56">
        <v>1</v>
      </c>
      <c r="G505" s="56">
        <v>921</v>
      </c>
      <c r="H505" s="56" t="s">
        <v>255</v>
      </c>
      <c r="I505" s="56" t="s">
        <v>255</v>
      </c>
      <c r="J505" s="57">
        <v>600</v>
      </c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>
        <f>AG506</f>
        <v>0</v>
      </c>
      <c r="AH505" s="47"/>
      <c r="AI505" s="47"/>
      <c r="AJ505" s="47"/>
      <c r="AK505" s="47"/>
      <c r="AL505" s="47"/>
      <c r="AM505" s="47"/>
      <c r="AN505" s="47"/>
      <c r="AO505" s="47"/>
    </row>
    <row r="506" spans="1:41" s="3" customFormat="1" ht="12.75" hidden="1">
      <c r="A506" s="5" t="s">
        <v>49</v>
      </c>
      <c r="B506" s="54" t="s">
        <v>49</v>
      </c>
      <c r="C506" s="56" t="s">
        <v>71</v>
      </c>
      <c r="D506" s="56">
        <v>1</v>
      </c>
      <c r="E506" s="56">
        <v>21</v>
      </c>
      <c r="F506" s="56">
        <v>1</v>
      </c>
      <c r="G506" s="56">
        <v>921</v>
      </c>
      <c r="H506" s="56" t="s">
        <v>255</v>
      </c>
      <c r="I506" s="56" t="s">
        <v>255</v>
      </c>
      <c r="J506" s="57">
        <v>610</v>
      </c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>
        <f>AG507</f>
        <v>0</v>
      </c>
      <c r="AH506" s="47"/>
      <c r="AI506" s="47"/>
      <c r="AJ506" s="47"/>
      <c r="AK506" s="47"/>
      <c r="AL506" s="47"/>
      <c r="AM506" s="47"/>
      <c r="AN506" s="47"/>
      <c r="AO506" s="47"/>
    </row>
    <row r="507" spans="1:41" s="3" customFormat="1" ht="25.5" hidden="1">
      <c r="A507" s="9" t="s">
        <v>81</v>
      </c>
      <c r="B507" s="54" t="s">
        <v>81</v>
      </c>
      <c r="C507" s="56" t="s">
        <v>71</v>
      </c>
      <c r="D507" s="56">
        <v>1</v>
      </c>
      <c r="E507" s="56">
        <v>21</v>
      </c>
      <c r="F507" s="56">
        <v>1</v>
      </c>
      <c r="G507" s="56">
        <v>921</v>
      </c>
      <c r="H507" s="56" t="s">
        <v>255</v>
      </c>
      <c r="I507" s="56" t="s">
        <v>255</v>
      </c>
      <c r="J507" s="57">
        <v>612</v>
      </c>
      <c r="K507" s="47"/>
      <c r="L507" s="47"/>
      <c r="M507" s="47"/>
      <c r="N507" s="47"/>
      <c r="O507" s="47"/>
      <c r="P507" s="47">
        <v>1573034</v>
      </c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>
        <v>0</v>
      </c>
      <c r="AH507" s="47"/>
      <c r="AI507" s="47"/>
      <c r="AJ507" s="47"/>
      <c r="AK507" s="47"/>
      <c r="AL507" s="47"/>
      <c r="AM507" s="47"/>
      <c r="AN507" s="47"/>
      <c r="AO507" s="47"/>
    </row>
    <row r="508" spans="1:41" ht="63.75">
      <c r="A508" s="6" t="s">
        <v>174</v>
      </c>
      <c r="B508" s="87" t="s">
        <v>174</v>
      </c>
      <c r="C508" s="88" t="s">
        <v>71</v>
      </c>
      <c r="D508" s="88">
        <v>1</v>
      </c>
      <c r="E508" s="88">
        <v>22</v>
      </c>
      <c r="F508" s="85"/>
      <c r="G508" s="85"/>
      <c r="H508" s="85"/>
      <c r="I508" s="85"/>
      <c r="J508" s="100"/>
      <c r="K508" s="37">
        <f>K509</f>
        <v>300160619.04</v>
      </c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7">
        <f>AG509</f>
        <v>346180981.61</v>
      </c>
      <c r="AH508" s="37"/>
      <c r="AI508" s="37"/>
      <c r="AJ508" s="37"/>
      <c r="AK508" s="37"/>
      <c r="AL508" s="37">
        <f>AL509</f>
        <v>337248243.33000004</v>
      </c>
      <c r="AM508" s="37"/>
      <c r="AN508" s="37"/>
      <c r="AO508" s="37">
        <f>AO509</f>
        <v>335965045.33000004</v>
      </c>
    </row>
    <row r="509" spans="1:41" ht="25.5">
      <c r="A509" s="6" t="s">
        <v>52</v>
      </c>
      <c r="B509" s="87" t="s">
        <v>52</v>
      </c>
      <c r="C509" s="88" t="s">
        <v>71</v>
      </c>
      <c r="D509" s="88">
        <v>1</v>
      </c>
      <c r="E509" s="88">
        <v>22</v>
      </c>
      <c r="F509" s="88">
        <v>2</v>
      </c>
      <c r="G509" s="88">
        <v>921</v>
      </c>
      <c r="H509" s="85"/>
      <c r="I509" s="85"/>
      <c r="J509" s="100"/>
      <c r="K509" s="37">
        <f>K510+K567+K571+K575+K579</f>
        <v>300160619.04</v>
      </c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7">
        <f>AG511+AG567+AG571+AG575+AG579+AG515+AG519</f>
        <v>346180981.61</v>
      </c>
      <c r="AH509" s="37"/>
      <c r="AI509" s="37"/>
      <c r="AJ509" s="37"/>
      <c r="AK509" s="37"/>
      <c r="AL509" s="37">
        <f>AL511+AL567+AL571+AL575+AL579+AL515+AL519</f>
        <v>337248243.33000004</v>
      </c>
      <c r="AM509" s="37"/>
      <c r="AN509" s="37"/>
      <c r="AO509" s="37">
        <f>AO511+AO567+AO571+AO575+AO579+AO515+AO519</f>
        <v>335965045.33000004</v>
      </c>
    </row>
    <row r="510" spans="1:41" s="40" customFormat="1" ht="25.5" hidden="1">
      <c r="A510" s="21" t="s">
        <v>64</v>
      </c>
      <c r="B510" s="72" t="s">
        <v>64</v>
      </c>
      <c r="C510" s="64" t="s">
        <v>71</v>
      </c>
      <c r="D510" s="64">
        <v>1</v>
      </c>
      <c r="E510" s="64">
        <v>22</v>
      </c>
      <c r="F510" s="64">
        <v>2</v>
      </c>
      <c r="G510" s="64">
        <v>921</v>
      </c>
      <c r="H510" s="64">
        <v>10400</v>
      </c>
      <c r="I510" s="64">
        <v>10400</v>
      </c>
      <c r="J510" s="41"/>
      <c r="K510" s="42">
        <f>K511+K523+K527+K531+K535+K539+K543+K547+K551+K555+K559+K563</f>
        <v>55408827.6</v>
      </c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>
        <f>AG511+AG523+AG527+AG531+AG535+AG539+AG543+AG547+AG551+AG555+AG559+AG563</f>
        <v>40238887.26</v>
      </c>
      <c r="AH510" s="42"/>
      <c r="AI510" s="42"/>
      <c r="AJ510" s="42"/>
      <c r="AK510" s="42"/>
      <c r="AL510" s="42">
        <f>AL511+AL523+AL527+AL531+AL535+AL539+AL543+AL547+AL551+AL555+AL559+AL563</f>
        <v>35425444.61</v>
      </c>
      <c r="AM510" s="42"/>
      <c r="AN510" s="42"/>
      <c r="AO510" s="42">
        <f>AO511+AO523+AO527+AO531+AO535+AO539+AO543+AO547+AO551+AO555+AO559+AO563</f>
        <v>33788975.61</v>
      </c>
    </row>
    <row r="511" spans="1:41" ht="27" customHeight="1">
      <c r="A511" s="11" t="s">
        <v>97</v>
      </c>
      <c r="B511" s="95" t="s">
        <v>309</v>
      </c>
      <c r="C511" s="88" t="s">
        <v>71</v>
      </c>
      <c r="D511" s="88">
        <v>1</v>
      </c>
      <c r="E511" s="88">
        <v>22</v>
      </c>
      <c r="F511" s="88">
        <v>2</v>
      </c>
      <c r="G511" s="88">
        <v>921</v>
      </c>
      <c r="H511" s="88">
        <v>10410</v>
      </c>
      <c r="I511" s="88">
        <v>80310</v>
      </c>
      <c r="J511" s="89"/>
      <c r="K511" s="37">
        <f>K512</f>
        <v>4944861.37</v>
      </c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>
        <f>AG512</f>
        <v>40238887.26</v>
      </c>
      <c r="AH511" s="37"/>
      <c r="AI511" s="37"/>
      <c r="AJ511" s="37"/>
      <c r="AK511" s="37"/>
      <c r="AL511" s="37">
        <f>AL512</f>
        <v>35425444.61</v>
      </c>
      <c r="AM511" s="37"/>
      <c r="AN511" s="37"/>
      <c r="AO511" s="37">
        <f>AO512</f>
        <v>33788975.61</v>
      </c>
    </row>
    <row r="512" spans="1:41" ht="44.25" customHeight="1">
      <c r="A512" s="5" t="s">
        <v>66</v>
      </c>
      <c r="B512" s="99" t="s">
        <v>66</v>
      </c>
      <c r="C512" s="85" t="s">
        <v>71</v>
      </c>
      <c r="D512" s="85">
        <v>1</v>
      </c>
      <c r="E512" s="85">
        <v>22</v>
      </c>
      <c r="F512" s="85">
        <v>2</v>
      </c>
      <c r="G512" s="85">
        <v>921</v>
      </c>
      <c r="H512" s="85">
        <v>10410</v>
      </c>
      <c r="I512" s="85">
        <v>80310</v>
      </c>
      <c r="J512" s="100">
        <v>600</v>
      </c>
      <c r="K512" s="34">
        <f>K513</f>
        <v>4944861.37</v>
      </c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>
        <f>AG513</f>
        <v>40238887.26</v>
      </c>
      <c r="AH512" s="34"/>
      <c r="AI512" s="34"/>
      <c r="AJ512" s="34"/>
      <c r="AK512" s="34"/>
      <c r="AL512" s="34">
        <f>AL513</f>
        <v>35425444.61</v>
      </c>
      <c r="AM512" s="34"/>
      <c r="AN512" s="34"/>
      <c r="AO512" s="34">
        <f>AO513</f>
        <v>33788975.61</v>
      </c>
    </row>
    <row r="513" spans="1:41" s="3" customFormat="1" ht="12.75">
      <c r="A513" s="5" t="s">
        <v>49</v>
      </c>
      <c r="B513" s="99" t="s">
        <v>49</v>
      </c>
      <c r="C513" s="85" t="s">
        <v>71</v>
      </c>
      <c r="D513" s="85">
        <v>1</v>
      </c>
      <c r="E513" s="85">
        <v>22</v>
      </c>
      <c r="F513" s="85">
        <v>2</v>
      </c>
      <c r="G513" s="85">
        <v>921</v>
      </c>
      <c r="H513" s="85">
        <v>10410</v>
      </c>
      <c r="I513" s="85">
        <v>80310</v>
      </c>
      <c r="J513" s="100">
        <v>610</v>
      </c>
      <c r="K513" s="34">
        <f>K514</f>
        <v>4944861.37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>
        <f>AG514</f>
        <v>40238887.26</v>
      </c>
      <c r="AH513" s="34"/>
      <c r="AI513" s="34"/>
      <c r="AJ513" s="34"/>
      <c r="AK513" s="34"/>
      <c r="AL513" s="34">
        <f>AL514</f>
        <v>35425444.61</v>
      </c>
      <c r="AM513" s="34"/>
      <c r="AN513" s="34"/>
      <c r="AO513" s="34">
        <f>AO514</f>
        <v>33788975.61</v>
      </c>
    </row>
    <row r="514" spans="1:41" s="3" customFormat="1" ht="76.5">
      <c r="A514" s="5" t="s">
        <v>22</v>
      </c>
      <c r="B514" s="99" t="s">
        <v>22</v>
      </c>
      <c r="C514" s="85" t="s">
        <v>71</v>
      </c>
      <c r="D514" s="85">
        <v>1</v>
      </c>
      <c r="E514" s="85">
        <v>22</v>
      </c>
      <c r="F514" s="85">
        <v>2</v>
      </c>
      <c r="G514" s="85">
        <v>921</v>
      </c>
      <c r="H514" s="85">
        <v>10410</v>
      </c>
      <c r="I514" s="85">
        <v>80310</v>
      </c>
      <c r="J514" s="100">
        <v>611</v>
      </c>
      <c r="K514" s="34">
        <v>4944861.37</v>
      </c>
      <c r="L514" s="34">
        <v>500000</v>
      </c>
      <c r="M514" s="34"/>
      <c r="N514" s="34"/>
      <c r="O514" s="34">
        <v>19000</v>
      </c>
      <c r="P514" s="34"/>
      <c r="Q514" s="34"/>
      <c r="R514" s="34">
        <v>1500000</v>
      </c>
      <c r="S514" s="34"/>
      <c r="T514" s="34"/>
      <c r="U514" s="34">
        <v>37830</v>
      </c>
      <c r="V514" s="34">
        <v>50000</v>
      </c>
      <c r="W514" s="34"/>
      <c r="X514" s="34">
        <v>49998</v>
      </c>
      <c r="Y514" s="34">
        <v>-144960.76</v>
      </c>
      <c r="Z514" s="34">
        <v>40245</v>
      </c>
      <c r="AA514" s="34">
        <v>154932</v>
      </c>
      <c r="AB514" s="34">
        <v>5867642.98</v>
      </c>
      <c r="AC514" s="34">
        <v>1252550</v>
      </c>
      <c r="AD514" s="34">
        <v>682950.55</v>
      </c>
      <c r="AE514" s="34">
        <v>121267</v>
      </c>
      <c r="AF514" s="34">
        <v>99105.88</v>
      </c>
      <c r="AG514" s="34">
        <f>32115156.61+X514+Y514+Z514+AA514+AB514+AC514+AD514+AE514+AF514</f>
        <v>40238887.26</v>
      </c>
      <c r="AH514" s="34"/>
      <c r="AI514" s="34"/>
      <c r="AJ514" s="34"/>
      <c r="AK514" s="34">
        <v>2491624</v>
      </c>
      <c r="AL514" s="34">
        <f>32933820.61+AK514</f>
        <v>35425444.61</v>
      </c>
      <c r="AM514" s="34"/>
      <c r="AN514" s="34"/>
      <c r="AO514" s="34">
        <v>33788975.61</v>
      </c>
    </row>
    <row r="515" spans="1:41" s="3" customFormat="1" ht="36.75" customHeight="1">
      <c r="A515" s="5"/>
      <c r="B515" s="95" t="s">
        <v>320</v>
      </c>
      <c r="C515" s="88" t="s">
        <v>71</v>
      </c>
      <c r="D515" s="88">
        <v>1</v>
      </c>
      <c r="E515" s="88">
        <v>22</v>
      </c>
      <c r="F515" s="88">
        <v>2</v>
      </c>
      <c r="G515" s="88">
        <v>921</v>
      </c>
      <c r="H515" s="88">
        <v>10410</v>
      </c>
      <c r="I515" s="88">
        <v>82350</v>
      </c>
      <c r="J515" s="89"/>
      <c r="K515" s="37">
        <f>K516</f>
        <v>4944861.37</v>
      </c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>
        <f>AG516</f>
        <v>17198798.29</v>
      </c>
      <c r="AH515" s="37"/>
      <c r="AI515" s="37"/>
      <c r="AJ515" s="37"/>
      <c r="AK515" s="37"/>
      <c r="AL515" s="37">
        <f>AL516</f>
        <v>18334018.81</v>
      </c>
      <c r="AM515" s="37"/>
      <c r="AN515" s="37"/>
      <c r="AO515" s="37">
        <f>AO516</f>
        <v>18334018.81</v>
      </c>
    </row>
    <row r="516" spans="1:41" s="3" customFormat="1" ht="38.25">
      <c r="A516" s="5"/>
      <c r="B516" s="99" t="s">
        <v>66</v>
      </c>
      <c r="C516" s="85" t="s">
        <v>71</v>
      </c>
      <c r="D516" s="85">
        <v>1</v>
      </c>
      <c r="E516" s="85">
        <v>22</v>
      </c>
      <c r="F516" s="85">
        <v>2</v>
      </c>
      <c r="G516" s="85">
        <v>921</v>
      </c>
      <c r="H516" s="85">
        <v>10410</v>
      </c>
      <c r="I516" s="85">
        <v>82350</v>
      </c>
      <c r="J516" s="100">
        <v>600</v>
      </c>
      <c r="K516" s="34">
        <f>K517</f>
        <v>4944861.37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>
        <f>AG517</f>
        <v>17198798.29</v>
      </c>
      <c r="AH516" s="34"/>
      <c r="AI516" s="34"/>
      <c r="AJ516" s="34"/>
      <c r="AK516" s="34"/>
      <c r="AL516" s="34">
        <f>AL517</f>
        <v>18334018.81</v>
      </c>
      <c r="AM516" s="34"/>
      <c r="AN516" s="34"/>
      <c r="AO516" s="34">
        <f>AO517</f>
        <v>18334018.81</v>
      </c>
    </row>
    <row r="517" spans="1:41" s="3" customFormat="1" ht="12.75">
      <c r="A517" s="5"/>
      <c r="B517" s="99" t="s">
        <v>49</v>
      </c>
      <c r="C517" s="85" t="s">
        <v>71</v>
      </c>
      <c r="D517" s="85">
        <v>1</v>
      </c>
      <c r="E517" s="85">
        <v>22</v>
      </c>
      <c r="F517" s="85">
        <v>2</v>
      </c>
      <c r="G517" s="85">
        <v>921</v>
      </c>
      <c r="H517" s="85">
        <v>10410</v>
      </c>
      <c r="I517" s="85">
        <v>82350</v>
      </c>
      <c r="J517" s="100">
        <v>610</v>
      </c>
      <c r="K517" s="34">
        <f>K518</f>
        <v>4944861.37</v>
      </c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>
        <f>AG518</f>
        <v>17198798.29</v>
      </c>
      <c r="AH517" s="34"/>
      <c r="AI517" s="34"/>
      <c r="AJ517" s="34"/>
      <c r="AK517" s="34"/>
      <c r="AL517" s="34">
        <f>AL518</f>
        <v>18334018.81</v>
      </c>
      <c r="AM517" s="34"/>
      <c r="AN517" s="34"/>
      <c r="AO517" s="34">
        <f>AO518</f>
        <v>18334018.81</v>
      </c>
    </row>
    <row r="518" spans="1:41" s="3" customFormat="1" ht="76.5">
      <c r="A518" s="5"/>
      <c r="B518" s="99" t="s">
        <v>22</v>
      </c>
      <c r="C518" s="85" t="s">
        <v>71</v>
      </c>
      <c r="D518" s="85">
        <v>1</v>
      </c>
      <c r="E518" s="85">
        <v>22</v>
      </c>
      <c r="F518" s="85">
        <v>2</v>
      </c>
      <c r="G518" s="85">
        <v>921</v>
      </c>
      <c r="H518" s="85">
        <v>10410</v>
      </c>
      <c r="I518" s="85">
        <v>82350</v>
      </c>
      <c r="J518" s="100">
        <v>611</v>
      </c>
      <c r="K518" s="34">
        <v>4944861.37</v>
      </c>
      <c r="L518" s="34">
        <v>500000</v>
      </c>
      <c r="M518" s="34"/>
      <c r="N518" s="34"/>
      <c r="O518" s="34">
        <v>19000</v>
      </c>
      <c r="P518" s="34"/>
      <c r="Q518" s="34"/>
      <c r="R518" s="34">
        <v>1500000</v>
      </c>
      <c r="S518" s="34"/>
      <c r="T518" s="34"/>
      <c r="U518" s="34">
        <v>37830</v>
      </c>
      <c r="V518" s="34">
        <v>50000</v>
      </c>
      <c r="W518" s="34"/>
      <c r="X518" s="34"/>
      <c r="Y518" s="34"/>
      <c r="Z518" s="34"/>
      <c r="AA518" s="34"/>
      <c r="AB518" s="34"/>
      <c r="AC518" s="34">
        <v>-1022000</v>
      </c>
      <c r="AD518" s="34"/>
      <c r="AE518" s="34">
        <v>-97420.52</v>
      </c>
      <c r="AF518" s="34">
        <v>-12200</v>
      </c>
      <c r="AG518" s="34">
        <f>18330418.81+AC518+AE518+AF518</f>
        <v>17198798.29</v>
      </c>
      <c r="AH518" s="34"/>
      <c r="AI518" s="34"/>
      <c r="AJ518" s="34"/>
      <c r="AK518" s="34"/>
      <c r="AL518" s="34">
        <v>18334018.81</v>
      </c>
      <c r="AM518" s="34"/>
      <c r="AN518" s="34"/>
      <c r="AO518" s="34">
        <v>18334018.81</v>
      </c>
    </row>
    <row r="519" spans="1:41" s="3" customFormat="1" ht="25.5">
      <c r="A519" s="6"/>
      <c r="B519" s="87" t="s">
        <v>321</v>
      </c>
      <c r="C519" s="88" t="s">
        <v>71</v>
      </c>
      <c r="D519" s="88">
        <v>1</v>
      </c>
      <c r="E519" s="88">
        <v>22</v>
      </c>
      <c r="F519" s="88">
        <v>2</v>
      </c>
      <c r="G519" s="88">
        <v>921</v>
      </c>
      <c r="H519" s="88"/>
      <c r="I519" s="88">
        <v>83360</v>
      </c>
      <c r="J519" s="89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>
        <f>AG520</f>
        <v>20191169.500000004</v>
      </c>
      <c r="AH519" s="37"/>
      <c r="AI519" s="37"/>
      <c r="AJ519" s="37"/>
      <c r="AK519" s="37"/>
      <c r="AL519" s="37">
        <f aca="true" t="shared" si="35" ref="AL519:AO521">AL520</f>
        <v>17433608.060000002</v>
      </c>
      <c r="AM519" s="37"/>
      <c r="AN519" s="37"/>
      <c r="AO519" s="37">
        <f t="shared" si="35"/>
        <v>17433608.060000002</v>
      </c>
    </row>
    <row r="520" spans="1:41" s="3" customFormat="1" ht="38.25">
      <c r="A520" s="5"/>
      <c r="B520" s="99" t="s">
        <v>66</v>
      </c>
      <c r="C520" s="85" t="s">
        <v>71</v>
      </c>
      <c r="D520" s="85">
        <v>1</v>
      </c>
      <c r="E520" s="85">
        <v>22</v>
      </c>
      <c r="F520" s="85">
        <v>2</v>
      </c>
      <c r="G520" s="85">
        <v>921</v>
      </c>
      <c r="H520" s="85"/>
      <c r="I520" s="85">
        <v>83360</v>
      </c>
      <c r="J520" s="100">
        <v>600</v>
      </c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>
        <f>AG521</f>
        <v>20191169.500000004</v>
      </c>
      <c r="AH520" s="34"/>
      <c r="AI520" s="34"/>
      <c r="AJ520" s="34"/>
      <c r="AK520" s="34"/>
      <c r="AL520" s="34">
        <f t="shared" si="35"/>
        <v>17433608.060000002</v>
      </c>
      <c r="AM520" s="34"/>
      <c r="AN520" s="34"/>
      <c r="AO520" s="34">
        <f t="shared" si="35"/>
        <v>17433608.060000002</v>
      </c>
    </row>
    <row r="521" spans="1:41" s="3" customFormat="1" ht="12.75">
      <c r="A521" s="5"/>
      <c r="B521" s="99" t="s">
        <v>49</v>
      </c>
      <c r="C521" s="85" t="s">
        <v>71</v>
      </c>
      <c r="D521" s="85">
        <v>1</v>
      </c>
      <c r="E521" s="85">
        <v>22</v>
      </c>
      <c r="F521" s="85">
        <v>2</v>
      </c>
      <c r="G521" s="85">
        <v>921</v>
      </c>
      <c r="H521" s="85"/>
      <c r="I521" s="85">
        <v>83360</v>
      </c>
      <c r="J521" s="100">
        <v>610</v>
      </c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>
        <f>AG522</f>
        <v>20191169.500000004</v>
      </c>
      <c r="AH521" s="34"/>
      <c r="AI521" s="34"/>
      <c r="AJ521" s="34"/>
      <c r="AK521" s="34"/>
      <c r="AL521" s="34">
        <f t="shared" si="35"/>
        <v>17433608.060000002</v>
      </c>
      <c r="AM521" s="34"/>
      <c r="AN521" s="34"/>
      <c r="AO521" s="34">
        <f t="shared" si="35"/>
        <v>17433608.060000002</v>
      </c>
    </row>
    <row r="522" spans="1:41" s="3" customFormat="1" ht="78.75" customHeight="1">
      <c r="A522" s="5"/>
      <c r="B522" s="99" t="s">
        <v>22</v>
      </c>
      <c r="C522" s="85" t="s">
        <v>71</v>
      </c>
      <c r="D522" s="85">
        <v>1</v>
      </c>
      <c r="E522" s="85">
        <v>22</v>
      </c>
      <c r="F522" s="85">
        <v>2</v>
      </c>
      <c r="G522" s="85">
        <v>921</v>
      </c>
      <c r="H522" s="85"/>
      <c r="I522" s="85">
        <v>83360</v>
      </c>
      <c r="J522" s="100">
        <v>611</v>
      </c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>
        <v>2843930</v>
      </c>
      <c r="Y522" s="34"/>
      <c r="Z522" s="34"/>
      <c r="AA522" s="34"/>
      <c r="AB522" s="34"/>
      <c r="AC522" s="34">
        <v>-1900</v>
      </c>
      <c r="AD522" s="34"/>
      <c r="AE522" s="34">
        <v>6153.52</v>
      </c>
      <c r="AF522" s="34">
        <v>-90622.08</v>
      </c>
      <c r="AG522" s="34">
        <f>10001967.46+7431640.6+X522+AC522+AE522+AF522</f>
        <v>20191169.500000004</v>
      </c>
      <c r="AH522" s="34"/>
      <c r="AI522" s="34"/>
      <c r="AJ522" s="34"/>
      <c r="AK522" s="34"/>
      <c r="AL522" s="34">
        <f>10001967.46+7431640.6</f>
        <v>17433608.060000002</v>
      </c>
      <c r="AM522" s="34"/>
      <c r="AN522" s="34"/>
      <c r="AO522" s="34">
        <f>10001967.46+7431640.6</f>
        <v>17433608.060000002</v>
      </c>
    </row>
    <row r="523" spans="1:41" s="40" customFormat="1" ht="89.25" hidden="1">
      <c r="A523" s="22" t="s">
        <v>98</v>
      </c>
      <c r="B523" s="105" t="s">
        <v>98</v>
      </c>
      <c r="C523" s="64" t="s">
        <v>71</v>
      </c>
      <c r="D523" s="64">
        <v>1</v>
      </c>
      <c r="E523" s="64">
        <v>22</v>
      </c>
      <c r="F523" s="64">
        <v>2</v>
      </c>
      <c r="G523" s="64">
        <v>921</v>
      </c>
      <c r="H523" s="64">
        <v>10420</v>
      </c>
      <c r="I523" s="64">
        <v>10420</v>
      </c>
      <c r="J523" s="41"/>
      <c r="K523" s="42">
        <f>K524</f>
        <v>3838219.05</v>
      </c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>
        <f>AG524</f>
        <v>0</v>
      </c>
      <c r="AH523" s="42"/>
      <c r="AI523" s="42"/>
      <c r="AJ523" s="42"/>
      <c r="AK523" s="42"/>
      <c r="AL523" s="42">
        <f aca="true" t="shared" si="36" ref="AL523:AO525">AL524</f>
        <v>0</v>
      </c>
      <c r="AM523" s="42"/>
      <c r="AN523" s="42"/>
      <c r="AO523" s="42">
        <f t="shared" si="36"/>
        <v>0</v>
      </c>
    </row>
    <row r="524" spans="1:41" s="40" customFormat="1" ht="38.25" hidden="1">
      <c r="A524" s="20" t="s">
        <v>66</v>
      </c>
      <c r="B524" s="54" t="s">
        <v>66</v>
      </c>
      <c r="C524" s="56" t="s">
        <v>71</v>
      </c>
      <c r="D524" s="56">
        <v>1</v>
      </c>
      <c r="E524" s="56">
        <v>22</v>
      </c>
      <c r="F524" s="56">
        <v>2</v>
      </c>
      <c r="G524" s="56">
        <v>921</v>
      </c>
      <c r="H524" s="56">
        <v>10420</v>
      </c>
      <c r="I524" s="56">
        <v>10420</v>
      </c>
      <c r="J524" s="57">
        <v>600</v>
      </c>
      <c r="K524" s="47">
        <f>K525</f>
        <v>3838219.05</v>
      </c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>
        <f>AG525</f>
        <v>0</v>
      </c>
      <c r="AH524" s="47"/>
      <c r="AI524" s="47"/>
      <c r="AJ524" s="47"/>
      <c r="AK524" s="47"/>
      <c r="AL524" s="47">
        <f t="shared" si="36"/>
        <v>0</v>
      </c>
      <c r="AM524" s="47"/>
      <c r="AN524" s="47"/>
      <c r="AO524" s="47">
        <f t="shared" si="36"/>
        <v>0</v>
      </c>
    </row>
    <row r="525" spans="1:41" s="40" customFormat="1" ht="12.75" hidden="1">
      <c r="A525" s="20" t="s">
        <v>49</v>
      </c>
      <c r="B525" s="54" t="s">
        <v>49</v>
      </c>
      <c r="C525" s="56" t="s">
        <v>71</v>
      </c>
      <c r="D525" s="56">
        <v>1</v>
      </c>
      <c r="E525" s="56">
        <v>22</v>
      </c>
      <c r="F525" s="56">
        <v>2</v>
      </c>
      <c r="G525" s="56">
        <v>921</v>
      </c>
      <c r="H525" s="56">
        <v>10420</v>
      </c>
      <c r="I525" s="56">
        <v>10420</v>
      </c>
      <c r="J525" s="57">
        <v>610</v>
      </c>
      <c r="K525" s="47">
        <f>K526</f>
        <v>3838219.05</v>
      </c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>
        <f>AG526</f>
        <v>0</v>
      </c>
      <c r="AH525" s="47"/>
      <c r="AI525" s="47"/>
      <c r="AJ525" s="47"/>
      <c r="AK525" s="47"/>
      <c r="AL525" s="47">
        <f t="shared" si="36"/>
        <v>0</v>
      </c>
      <c r="AM525" s="47"/>
      <c r="AN525" s="47"/>
      <c r="AO525" s="47">
        <f t="shared" si="36"/>
        <v>0</v>
      </c>
    </row>
    <row r="526" spans="1:41" s="44" customFormat="1" ht="76.5" hidden="1">
      <c r="A526" s="20" t="s">
        <v>22</v>
      </c>
      <c r="B526" s="54" t="s">
        <v>22</v>
      </c>
      <c r="C526" s="56" t="s">
        <v>71</v>
      </c>
      <c r="D526" s="56">
        <v>1</v>
      </c>
      <c r="E526" s="56">
        <v>22</v>
      </c>
      <c r="F526" s="56">
        <v>2</v>
      </c>
      <c r="G526" s="56">
        <v>921</v>
      </c>
      <c r="H526" s="56">
        <v>10420</v>
      </c>
      <c r="I526" s="56">
        <v>10420</v>
      </c>
      <c r="J526" s="57">
        <v>611</v>
      </c>
      <c r="K526" s="47">
        <v>3838219.05</v>
      </c>
      <c r="L526" s="47">
        <v>918321</v>
      </c>
      <c r="M526" s="47"/>
      <c r="N526" s="47">
        <v>236248</v>
      </c>
      <c r="O526" s="47">
        <v>269761</v>
      </c>
      <c r="P526" s="47">
        <v>1090329</v>
      </c>
      <c r="Q526" s="47">
        <v>125526</v>
      </c>
      <c r="R526" s="47"/>
      <c r="S526" s="47"/>
      <c r="T526" s="47"/>
      <c r="U526" s="47"/>
      <c r="V526" s="47">
        <v>350000</v>
      </c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>
        <v>0</v>
      </c>
      <c r="AH526" s="47"/>
      <c r="AI526" s="47"/>
      <c r="AJ526" s="47"/>
      <c r="AK526" s="47"/>
      <c r="AL526" s="47">
        <v>0</v>
      </c>
      <c r="AM526" s="47"/>
      <c r="AN526" s="47"/>
      <c r="AO526" s="47">
        <v>0</v>
      </c>
    </row>
    <row r="527" spans="1:41" s="40" customFormat="1" ht="89.25" hidden="1">
      <c r="A527" s="22" t="s">
        <v>99</v>
      </c>
      <c r="B527" s="105" t="s">
        <v>99</v>
      </c>
      <c r="C527" s="64" t="s">
        <v>71</v>
      </c>
      <c r="D527" s="64">
        <v>1</v>
      </c>
      <c r="E527" s="64">
        <v>22</v>
      </c>
      <c r="F527" s="64">
        <v>2</v>
      </c>
      <c r="G527" s="64">
        <v>921</v>
      </c>
      <c r="H527" s="64">
        <v>10430</v>
      </c>
      <c r="I527" s="64">
        <v>10430</v>
      </c>
      <c r="J527" s="41"/>
      <c r="K527" s="42">
        <f>K528</f>
        <v>5851970</v>
      </c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>
        <f>AG528</f>
        <v>0</v>
      </c>
      <c r="AH527" s="42"/>
      <c r="AI527" s="42"/>
      <c r="AJ527" s="42"/>
      <c r="AK527" s="42"/>
      <c r="AL527" s="42">
        <f aca="true" t="shared" si="37" ref="AL527:AO529">AL528</f>
        <v>0</v>
      </c>
      <c r="AM527" s="42"/>
      <c r="AN527" s="42"/>
      <c r="AO527" s="42">
        <f t="shared" si="37"/>
        <v>0</v>
      </c>
    </row>
    <row r="528" spans="1:41" s="40" customFormat="1" ht="38.25" hidden="1">
      <c r="A528" s="20" t="s">
        <v>66</v>
      </c>
      <c r="B528" s="54" t="s">
        <v>66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10430</v>
      </c>
      <c r="I528" s="56">
        <v>10430</v>
      </c>
      <c r="J528" s="57">
        <v>600</v>
      </c>
      <c r="K528" s="47">
        <f>K529</f>
        <v>5851970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>
        <f>AG529</f>
        <v>0</v>
      </c>
      <c r="AH528" s="47"/>
      <c r="AI528" s="47"/>
      <c r="AJ528" s="47"/>
      <c r="AK528" s="47"/>
      <c r="AL528" s="47">
        <f t="shared" si="37"/>
        <v>0</v>
      </c>
      <c r="AM528" s="47"/>
      <c r="AN528" s="47"/>
      <c r="AO528" s="47">
        <f t="shared" si="37"/>
        <v>0</v>
      </c>
    </row>
    <row r="529" spans="1:41" s="40" customFormat="1" ht="12.75" hidden="1">
      <c r="A529" s="20" t="s">
        <v>49</v>
      </c>
      <c r="B529" s="54" t="s">
        <v>49</v>
      </c>
      <c r="C529" s="56" t="s">
        <v>71</v>
      </c>
      <c r="D529" s="56">
        <v>1</v>
      </c>
      <c r="E529" s="56">
        <v>22</v>
      </c>
      <c r="F529" s="56">
        <v>2</v>
      </c>
      <c r="G529" s="56">
        <v>921</v>
      </c>
      <c r="H529" s="56">
        <v>10430</v>
      </c>
      <c r="I529" s="56">
        <v>10430</v>
      </c>
      <c r="J529" s="57">
        <v>610</v>
      </c>
      <c r="K529" s="47">
        <f>K530</f>
        <v>5851970</v>
      </c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>
        <f>AG530</f>
        <v>0</v>
      </c>
      <c r="AH529" s="47"/>
      <c r="AI529" s="47"/>
      <c r="AJ529" s="47"/>
      <c r="AK529" s="47"/>
      <c r="AL529" s="47">
        <f t="shared" si="37"/>
        <v>0</v>
      </c>
      <c r="AM529" s="47"/>
      <c r="AN529" s="47"/>
      <c r="AO529" s="47">
        <f t="shared" si="37"/>
        <v>0</v>
      </c>
    </row>
    <row r="530" spans="1:41" s="44" customFormat="1" ht="76.5" hidden="1">
      <c r="A530" s="20" t="s">
        <v>22</v>
      </c>
      <c r="B530" s="54" t="s">
        <v>22</v>
      </c>
      <c r="C530" s="56" t="s">
        <v>71</v>
      </c>
      <c r="D530" s="56">
        <v>1</v>
      </c>
      <c r="E530" s="56">
        <v>22</v>
      </c>
      <c r="F530" s="56">
        <v>2</v>
      </c>
      <c r="G530" s="56">
        <v>921</v>
      </c>
      <c r="H530" s="56">
        <v>10430</v>
      </c>
      <c r="I530" s="56">
        <v>10430</v>
      </c>
      <c r="J530" s="57">
        <v>611</v>
      </c>
      <c r="K530" s="47">
        <v>5851970</v>
      </c>
      <c r="L530" s="47"/>
      <c r="M530" s="47">
        <v>124300</v>
      </c>
      <c r="N530" s="47">
        <v>64550</v>
      </c>
      <c r="O530" s="47">
        <v>362739</v>
      </c>
      <c r="P530" s="47"/>
      <c r="Q530" s="47"/>
      <c r="R530" s="47"/>
      <c r="S530" s="47"/>
      <c r="T530" s="47"/>
      <c r="U530" s="47">
        <v>340113</v>
      </c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>
        <v>0</v>
      </c>
      <c r="AH530" s="47"/>
      <c r="AI530" s="47"/>
      <c r="AJ530" s="47"/>
      <c r="AK530" s="47"/>
      <c r="AL530" s="47">
        <v>0</v>
      </c>
      <c r="AM530" s="47"/>
      <c r="AN530" s="47"/>
      <c r="AO530" s="47">
        <v>0</v>
      </c>
    </row>
    <row r="531" spans="1:41" s="40" customFormat="1" ht="89.25" hidden="1">
      <c r="A531" s="22" t="s">
        <v>100</v>
      </c>
      <c r="B531" s="105" t="s">
        <v>100</v>
      </c>
      <c r="C531" s="64" t="s">
        <v>71</v>
      </c>
      <c r="D531" s="64">
        <v>1</v>
      </c>
      <c r="E531" s="64">
        <v>22</v>
      </c>
      <c r="F531" s="64">
        <v>2</v>
      </c>
      <c r="G531" s="64">
        <v>921</v>
      </c>
      <c r="H531" s="64">
        <v>10440</v>
      </c>
      <c r="I531" s="64">
        <v>10440</v>
      </c>
      <c r="J531" s="41"/>
      <c r="K531" s="42">
        <f>K532</f>
        <v>3564951</v>
      </c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>
        <f>AG532</f>
        <v>0</v>
      </c>
      <c r="AH531" s="42"/>
      <c r="AI531" s="42"/>
      <c r="AJ531" s="42"/>
      <c r="AK531" s="42"/>
      <c r="AL531" s="42">
        <f aca="true" t="shared" si="38" ref="AL531:AO533">AL532</f>
        <v>0</v>
      </c>
      <c r="AM531" s="42"/>
      <c r="AN531" s="42"/>
      <c r="AO531" s="42">
        <f t="shared" si="38"/>
        <v>0</v>
      </c>
    </row>
    <row r="532" spans="1:41" s="40" customFormat="1" ht="38.25" hidden="1">
      <c r="A532" s="20" t="s">
        <v>66</v>
      </c>
      <c r="B532" s="54" t="s">
        <v>66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10440</v>
      </c>
      <c r="I532" s="56">
        <v>10440</v>
      </c>
      <c r="J532" s="57">
        <v>600</v>
      </c>
      <c r="K532" s="47">
        <f>K533</f>
        <v>3564951</v>
      </c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>
        <f>AG533</f>
        <v>0</v>
      </c>
      <c r="AH532" s="47"/>
      <c r="AI532" s="47"/>
      <c r="AJ532" s="47"/>
      <c r="AK532" s="47"/>
      <c r="AL532" s="47">
        <f t="shared" si="38"/>
        <v>0</v>
      </c>
      <c r="AM532" s="47"/>
      <c r="AN532" s="47"/>
      <c r="AO532" s="47">
        <f t="shared" si="38"/>
        <v>0</v>
      </c>
    </row>
    <row r="533" spans="1:41" s="40" customFormat="1" ht="12.75" hidden="1">
      <c r="A533" s="20" t="s">
        <v>49</v>
      </c>
      <c r="B533" s="54" t="s">
        <v>49</v>
      </c>
      <c r="C533" s="56" t="s">
        <v>71</v>
      </c>
      <c r="D533" s="56">
        <v>1</v>
      </c>
      <c r="E533" s="56">
        <v>22</v>
      </c>
      <c r="F533" s="56">
        <v>2</v>
      </c>
      <c r="G533" s="56">
        <v>921</v>
      </c>
      <c r="H533" s="56">
        <v>10440</v>
      </c>
      <c r="I533" s="56">
        <v>10440</v>
      </c>
      <c r="J533" s="57">
        <v>610</v>
      </c>
      <c r="K533" s="47">
        <f>K534</f>
        <v>3564951</v>
      </c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>
        <f>AG534</f>
        <v>0</v>
      </c>
      <c r="AH533" s="47"/>
      <c r="AI533" s="47"/>
      <c r="AJ533" s="47"/>
      <c r="AK533" s="47"/>
      <c r="AL533" s="47">
        <f t="shared" si="38"/>
        <v>0</v>
      </c>
      <c r="AM533" s="47"/>
      <c r="AN533" s="47"/>
      <c r="AO533" s="47">
        <f t="shared" si="38"/>
        <v>0</v>
      </c>
    </row>
    <row r="534" spans="1:41" s="44" customFormat="1" ht="76.5" hidden="1">
      <c r="A534" s="20" t="s">
        <v>22</v>
      </c>
      <c r="B534" s="54" t="s">
        <v>22</v>
      </c>
      <c r="C534" s="56" t="s">
        <v>71</v>
      </c>
      <c r="D534" s="56">
        <v>1</v>
      </c>
      <c r="E534" s="56">
        <v>22</v>
      </c>
      <c r="F534" s="56">
        <v>2</v>
      </c>
      <c r="G534" s="56">
        <v>921</v>
      </c>
      <c r="H534" s="56">
        <v>10440</v>
      </c>
      <c r="I534" s="56">
        <v>10440</v>
      </c>
      <c r="J534" s="57">
        <v>611</v>
      </c>
      <c r="K534" s="47">
        <v>3564951</v>
      </c>
      <c r="L534" s="47"/>
      <c r="M534" s="47"/>
      <c r="N534" s="47"/>
      <c r="O534" s="47">
        <v>45000</v>
      </c>
      <c r="P534" s="47">
        <v>0</v>
      </c>
      <c r="Q534" s="47">
        <v>149897</v>
      </c>
      <c r="R534" s="47"/>
      <c r="S534" s="47">
        <v>50000</v>
      </c>
      <c r="T534" s="47">
        <v>95649</v>
      </c>
      <c r="U534" s="47">
        <v>477075</v>
      </c>
      <c r="V534" s="47">
        <v>0</v>
      </c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>
        <v>0</v>
      </c>
      <c r="AH534" s="47"/>
      <c r="AI534" s="47"/>
      <c r="AJ534" s="47"/>
      <c r="AK534" s="47"/>
      <c r="AL534" s="47">
        <v>0</v>
      </c>
      <c r="AM534" s="47"/>
      <c r="AN534" s="47"/>
      <c r="AO534" s="47">
        <v>0</v>
      </c>
    </row>
    <row r="535" spans="1:41" s="40" customFormat="1" ht="89.25" hidden="1">
      <c r="A535" s="22" t="s">
        <v>101</v>
      </c>
      <c r="B535" s="105" t="s">
        <v>101</v>
      </c>
      <c r="C535" s="64" t="s">
        <v>71</v>
      </c>
      <c r="D535" s="64">
        <v>1</v>
      </c>
      <c r="E535" s="64">
        <v>22</v>
      </c>
      <c r="F535" s="64">
        <v>2</v>
      </c>
      <c r="G535" s="64">
        <v>921</v>
      </c>
      <c r="H535" s="64">
        <v>10450</v>
      </c>
      <c r="I535" s="64">
        <v>10450</v>
      </c>
      <c r="J535" s="41"/>
      <c r="K535" s="42">
        <f>K536</f>
        <v>3130999</v>
      </c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>
        <f>AG536</f>
        <v>0</v>
      </c>
      <c r="AH535" s="42"/>
      <c r="AI535" s="42"/>
      <c r="AJ535" s="42"/>
      <c r="AK535" s="42"/>
      <c r="AL535" s="42">
        <f aca="true" t="shared" si="39" ref="AL535:AO537">AL536</f>
        <v>0</v>
      </c>
      <c r="AM535" s="42"/>
      <c r="AN535" s="42"/>
      <c r="AO535" s="42">
        <f t="shared" si="39"/>
        <v>0</v>
      </c>
    </row>
    <row r="536" spans="1:41" s="40" customFormat="1" ht="38.25" hidden="1">
      <c r="A536" s="20" t="s">
        <v>66</v>
      </c>
      <c r="B536" s="54" t="s">
        <v>66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10450</v>
      </c>
      <c r="I536" s="56">
        <v>10450</v>
      </c>
      <c r="J536" s="57">
        <v>600</v>
      </c>
      <c r="K536" s="47">
        <f>K537</f>
        <v>3130999</v>
      </c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>
        <f>AG537</f>
        <v>0</v>
      </c>
      <c r="AH536" s="47"/>
      <c r="AI536" s="47"/>
      <c r="AJ536" s="47"/>
      <c r="AK536" s="47"/>
      <c r="AL536" s="47">
        <f t="shared" si="39"/>
        <v>0</v>
      </c>
      <c r="AM536" s="47"/>
      <c r="AN536" s="47"/>
      <c r="AO536" s="47">
        <f t="shared" si="39"/>
        <v>0</v>
      </c>
    </row>
    <row r="537" spans="1:41" s="40" customFormat="1" ht="12.75" hidden="1">
      <c r="A537" s="20" t="s">
        <v>49</v>
      </c>
      <c r="B537" s="54" t="s">
        <v>49</v>
      </c>
      <c r="C537" s="56" t="s">
        <v>71</v>
      </c>
      <c r="D537" s="56">
        <v>1</v>
      </c>
      <c r="E537" s="56">
        <v>22</v>
      </c>
      <c r="F537" s="56">
        <v>2</v>
      </c>
      <c r="G537" s="56">
        <v>921</v>
      </c>
      <c r="H537" s="56">
        <v>10450</v>
      </c>
      <c r="I537" s="56">
        <v>10450</v>
      </c>
      <c r="J537" s="57">
        <v>610</v>
      </c>
      <c r="K537" s="47">
        <f>K538</f>
        <v>3130999</v>
      </c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>
        <f>AG538</f>
        <v>0</v>
      </c>
      <c r="AH537" s="47"/>
      <c r="AI537" s="47"/>
      <c r="AJ537" s="47"/>
      <c r="AK537" s="47"/>
      <c r="AL537" s="47">
        <f t="shared" si="39"/>
        <v>0</v>
      </c>
      <c r="AM537" s="47"/>
      <c r="AN537" s="47"/>
      <c r="AO537" s="47">
        <f t="shared" si="39"/>
        <v>0</v>
      </c>
    </row>
    <row r="538" spans="1:41" s="44" customFormat="1" ht="76.5" hidden="1">
      <c r="A538" s="20" t="s">
        <v>22</v>
      </c>
      <c r="B538" s="54" t="s">
        <v>22</v>
      </c>
      <c r="C538" s="56" t="s">
        <v>71</v>
      </c>
      <c r="D538" s="56">
        <v>1</v>
      </c>
      <c r="E538" s="56">
        <v>22</v>
      </c>
      <c r="F538" s="56">
        <v>2</v>
      </c>
      <c r="G538" s="56">
        <v>921</v>
      </c>
      <c r="H538" s="56">
        <v>10450</v>
      </c>
      <c r="I538" s="56">
        <v>10450</v>
      </c>
      <c r="J538" s="57">
        <v>611</v>
      </c>
      <c r="K538" s="47">
        <v>3130999</v>
      </c>
      <c r="L538" s="47">
        <v>552879</v>
      </c>
      <c r="M538" s="47"/>
      <c r="N538" s="47"/>
      <c r="O538" s="47">
        <v>4300</v>
      </c>
      <c r="P538" s="47"/>
      <c r="Q538" s="47"/>
      <c r="R538" s="47"/>
      <c r="S538" s="47"/>
      <c r="T538" s="47"/>
      <c r="U538" s="47">
        <v>181560</v>
      </c>
      <c r="V538" s="47">
        <v>578603</v>
      </c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>
        <v>0</v>
      </c>
      <c r="AH538" s="47"/>
      <c r="AI538" s="47"/>
      <c r="AJ538" s="47"/>
      <c r="AK538" s="47"/>
      <c r="AL538" s="47">
        <v>0</v>
      </c>
      <c r="AM538" s="47"/>
      <c r="AN538" s="47"/>
      <c r="AO538" s="47">
        <v>0</v>
      </c>
    </row>
    <row r="539" spans="1:41" s="40" customFormat="1" ht="89.25" hidden="1">
      <c r="A539" s="22" t="s">
        <v>102</v>
      </c>
      <c r="B539" s="105" t="s">
        <v>102</v>
      </c>
      <c r="C539" s="64" t="s">
        <v>71</v>
      </c>
      <c r="D539" s="64">
        <v>1</v>
      </c>
      <c r="E539" s="64">
        <v>22</v>
      </c>
      <c r="F539" s="64">
        <v>2</v>
      </c>
      <c r="G539" s="64">
        <v>921</v>
      </c>
      <c r="H539" s="64">
        <v>10460</v>
      </c>
      <c r="I539" s="64">
        <v>10460</v>
      </c>
      <c r="J539" s="41"/>
      <c r="K539" s="42">
        <f>K540</f>
        <v>3640519.87</v>
      </c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>
        <f>AG540</f>
        <v>0</v>
      </c>
      <c r="AH539" s="42"/>
      <c r="AI539" s="42"/>
      <c r="AJ539" s="42"/>
      <c r="AK539" s="42"/>
      <c r="AL539" s="42">
        <f aca="true" t="shared" si="40" ref="AL539:AO541">AL540</f>
        <v>0</v>
      </c>
      <c r="AM539" s="42"/>
      <c r="AN539" s="42"/>
      <c r="AO539" s="42">
        <f t="shared" si="40"/>
        <v>0</v>
      </c>
    </row>
    <row r="540" spans="1:41" s="40" customFormat="1" ht="38.25" hidden="1">
      <c r="A540" s="20" t="s">
        <v>66</v>
      </c>
      <c r="B540" s="54" t="s">
        <v>66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10460</v>
      </c>
      <c r="I540" s="56">
        <v>10460</v>
      </c>
      <c r="J540" s="57">
        <v>600</v>
      </c>
      <c r="K540" s="47">
        <f>K541</f>
        <v>3640519.87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>
        <f>AG541</f>
        <v>0</v>
      </c>
      <c r="AH540" s="47"/>
      <c r="AI540" s="47"/>
      <c r="AJ540" s="47"/>
      <c r="AK540" s="47"/>
      <c r="AL540" s="47">
        <f t="shared" si="40"/>
        <v>0</v>
      </c>
      <c r="AM540" s="47"/>
      <c r="AN540" s="47"/>
      <c r="AO540" s="47">
        <f t="shared" si="40"/>
        <v>0</v>
      </c>
    </row>
    <row r="541" spans="1:41" s="40" customFormat="1" ht="12.75" hidden="1">
      <c r="A541" s="20" t="s">
        <v>49</v>
      </c>
      <c r="B541" s="54" t="s">
        <v>49</v>
      </c>
      <c r="C541" s="56" t="s">
        <v>71</v>
      </c>
      <c r="D541" s="56">
        <v>1</v>
      </c>
      <c r="E541" s="56">
        <v>22</v>
      </c>
      <c r="F541" s="56">
        <v>2</v>
      </c>
      <c r="G541" s="56">
        <v>921</v>
      </c>
      <c r="H541" s="56">
        <v>10460</v>
      </c>
      <c r="I541" s="56">
        <v>10460</v>
      </c>
      <c r="J541" s="57">
        <v>610</v>
      </c>
      <c r="K541" s="47">
        <f>K542</f>
        <v>3640519.87</v>
      </c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>
        <f>AG542</f>
        <v>0</v>
      </c>
      <c r="AH541" s="47"/>
      <c r="AI541" s="47"/>
      <c r="AJ541" s="47"/>
      <c r="AK541" s="47"/>
      <c r="AL541" s="47">
        <f t="shared" si="40"/>
        <v>0</v>
      </c>
      <c r="AM541" s="47"/>
      <c r="AN541" s="47"/>
      <c r="AO541" s="47">
        <f t="shared" si="40"/>
        <v>0</v>
      </c>
    </row>
    <row r="542" spans="1:41" s="44" customFormat="1" ht="76.5" hidden="1">
      <c r="A542" s="20" t="s">
        <v>22</v>
      </c>
      <c r="B542" s="54" t="s">
        <v>22</v>
      </c>
      <c r="C542" s="56" t="s">
        <v>71</v>
      </c>
      <c r="D542" s="56">
        <v>1</v>
      </c>
      <c r="E542" s="56">
        <v>22</v>
      </c>
      <c r="F542" s="56">
        <v>2</v>
      </c>
      <c r="G542" s="56">
        <v>921</v>
      </c>
      <c r="H542" s="56">
        <v>10460</v>
      </c>
      <c r="I542" s="56">
        <v>10460</v>
      </c>
      <c r="J542" s="57">
        <v>611</v>
      </c>
      <c r="K542" s="47">
        <v>3640519.87</v>
      </c>
      <c r="L542" s="47">
        <v>135600</v>
      </c>
      <c r="M542" s="47"/>
      <c r="N542" s="47"/>
      <c r="O542" s="47">
        <v>94550</v>
      </c>
      <c r="P542" s="47"/>
      <c r="Q542" s="47"/>
      <c r="R542" s="47"/>
      <c r="S542" s="47"/>
      <c r="T542" s="47">
        <v>785252</v>
      </c>
      <c r="U542" s="47">
        <v>73970.2</v>
      </c>
      <c r="V542" s="47">
        <v>1000000</v>
      </c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>
        <v>0</v>
      </c>
      <c r="AH542" s="47"/>
      <c r="AI542" s="47"/>
      <c r="AJ542" s="47"/>
      <c r="AK542" s="47"/>
      <c r="AL542" s="47">
        <v>0</v>
      </c>
      <c r="AM542" s="47"/>
      <c r="AN542" s="47"/>
      <c r="AO542" s="47">
        <v>0</v>
      </c>
    </row>
    <row r="543" spans="1:41" s="40" customFormat="1" ht="76.5" hidden="1">
      <c r="A543" s="22" t="s">
        <v>103</v>
      </c>
      <c r="B543" s="105" t="s">
        <v>103</v>
      </c>
      <c r="C543" s="64" t="s">
        <v>71</v>
      </c>
      <c r="D543" s="64">
        <v>1</v>
      </c>
      <c r="E543" s="64">
        <v>22</v>
      </c>
      <c r="F543" s="64">
        <v>2</v>
      </c>
      <c r="G543" s="64">
        <v>921</v>
      </c>
      <c r="H543" s="64">
        <v>10470</v>
      </c>
      <c r="I543" s="64">
        <v>10470</v>
      </c>
      <c r="J543" s="41"/>
      <c r="K543" s="42">
        <f>K544</f>
        <v>6570765</v>
      </c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>
        <f>AG544</f>
        <v>0</v>
      </c>
      <c r="AH543" s="42"/>
      <c r="AI543" s="42"/>
      <c r="AJ543" s="42"/>
      <c r="AK543" s="42"/>
      <c r="AL543" s="42">
        <f aca="true" t="shared" si="41" ref="AL543:AO545">AL544</f>
        <v>0</v>
      </c>
      <c r="AM543" s="42"/>
      <c r="AN543" s="42"/>
      <c r="AO543" s="42">
        <f t="shared" si="41"/>
        <v>0</v>
      </c>
    </row>
    <row r="544" spans="1:41" s="40" customFormat="1" ht="38.25" hidden="1">
      <c r="A544" s="20" t="s">
        <v>66</v>
      </c>
      <c r="B544" s="54" t="s">
        <v>66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10470</v>
      </c>
      <c r="I544" s="56">
        <v>10470</v>
      </c>
      <c r="J544" s="57">
        <v>600</v>
      </c>
      <c r="K544" s="47">
        <f>K545</f>
        <v>6570765</v>
      </c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>
        <f>AG545</f>
        <v>0</v>
      </c>
      <c r="AH544" s="47"/>
      <c r="AI544" s="47"/>
      <c r="AJ544" s="47"/>
      <c r="AK544" s="47"/>
      <c r="AL544" s="47">
        <f t="shared" si="41"/>
        <v>0</v>
      </c>
      <c r="AM544" s="47"/>
      <c r="AN544" s="47"/>
      <c r="AO544" s="47">
        <f t="shared" si="41"/>
        <v>0</v>
      </c>
    </row>
    <row r="545" spans="1:41" s="40" customFormat="1" ht="12.75" hidden="1">
      <c r="A545" s="20" t="s">
        <v>49</v>
      </c>
      <c r="B545" s="54" t="s">
        <v>49</v>
      </c>
      <c r="C545" s="56" t="s">
        <v>71</v>
      </c>
      <c r="D545" s="56">
        <v>1</v>
      </c>
      <c r="E545" s="56">
        <v>22</v>
      </c>
      <c r="F545" s="56">
        <v>2</v>
      </c>
      <c r="G545" s="56">
        <v>921</v>
      </c>
      <c r="H545" s="56">
        <v>10470</v>
      </c>
      <c r="I545" s="56">
        <v>10470</v>
      </c>
      <c r="J545" s="57">
        <v>610</v>
      </c>
      <c r="K545" s="47">
        <f>K546</f>
        <v>6570765</v>
      </c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>
        <f>AG546</f>
        <v>0</v>
      </c>
      <c r="AH545" s="47"/>
      <c r="AI545" s="47"/>
      <c r="AJ545" s="47"/>
      <c r="AK545" s="47"/>
      <c r="AL545" s="47">
        <f t="shared" si="41"/>
        <v>0</v>
      </c>
      <c r="AM545" s="47"/>
      <c r="AN545" s="47"/>
      <c r="AO545" s="47">
        <f t="shared" si="41"/>
        <v>0</v>
      </c>
    </row>
    <row r="546" spans="1:41" s="44" customFormat="1" ht="76.5" hidden="1">
      <c r="A546" s="20" t="s">
        <v>22</v>
      </c>
      <c r="B546" s="54" t="s">
        <v>22</v>
      </c>
      <c r="C546" s="56" t="s">
        <v>71</v>
      </c>
      <c r="D546" s="56">
        <v>1</v>
      </c>
      <c r="E546" s="56">
        <v>22</v>
      </c>
      <c r="F546" s="56">
        <v>2</v>
      </c>
      <c r="G546" s="56">
        <v>921</v>
      </c>
      <c r="H546" s="56">
        <v>10470</v>
      </c>
      <c r="I546" s="56">
        <v>10470</v>
      </c>
      <c r="J546" s="57">
        <v>611</v>
      </c>
      <c r="K546" s="47">
        <v>6570765</v>
      </c>
      <c r="L546" s="47"/>
      <c r="M546" s="47"/>
      <c r="N546" s="47"/>
      <c r="O546" s="47"/>
      <c r="P546" s="47">
        <v>25291</v>
      </c>
      <c r="Q546" s="47"/>
      <c r="R546" s="47"/>
      <c r="S546" s="47">
        <v>1960139</v>
      </c>
      <c r="T546" s="47"/>
      <c r="U546" s="47">
        <v>1021740.82</v>
      </c>
      <c r="V546" s="47">
        <v>527000</v>
      </c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>
        <v>0</v>
      </c>
      <c r="AH546" s="47"/>
      <c r="AI546" s="47"/>
      <c r="AJ546" s="47"/>
      <c r="AK546" s="47"/>
      <c r="AL546" s="47">
        <v>0</v>
      </c>
      <c r="AM546" s="47"/>
      <c r="AN546" s="47"/>
      <c r="AO546" s="47">
        <v>0</v>
      </c>
    </row>
    <row r="547" spans="1:41" s="40" customFormat="1" ht="76.5" hidden="1">
      <c r="A547" s="22" t="s">
        <v>104</v>
      </c>
      <c r="B547" s="105" t="s">
        <v>104</v>
      </c>
      <c r="C547" s="64" t="s">
        <v>71</v>
      </c>
      <c r="D547" s="64">
        <v>1</v>
      </c>
      <c r="E547" s="64">
        <v>22</v>
      </c>
      <c r="F547" s="64">
        <v>2</v>
      </c>
      <c r="G547" s="64">
        <v>921</v>
      </c>
      <c r="H547" s="64">
        <v>10480</v>
      </c>
      <c r="I547" s="64">
        <v>10480</v>
      </c>
      <c r="J547" s="41"/>
      <c r="K547" s="42">
        <f>K548</f>
        <v>4174010.09</v>
      </c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>
        <f>AG548</f>
        <v>0</v>
      </c>
      <c r="AH547" s="42"/>
      <c r="AI547" s="42"/>
      <c r="AJ547" s="42"/>
      <c r="AK547" s="42"/>
      <c r="AL547" s="42">
        <f aca="true" t="shared" si="42" ref="AL547:AO549">AL548</f>
        <v>0</v>
      </c>
      <c r="AM547" s="42"/>
      <c r="AN547" s="42"/>
      <c r="AO547" s="42">
        <f t="shared" si="42"/>
        <v>0</v>
      </c>
    </row>
    <row r="548" spans="1:41" s="40" customFormat="1" ht="38.25" hidden="1">
      <c r="A548" s="20" t="s">
        <v>66</v>
      </c>
      <c r="B548" s="54" t="s">
        <v>66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10480</v>
      </c>
      <c r="I548" s="56">
        <v>10480</v>
      </c>
      <c r="J548" s="57">
        <v>600</v>
      </c>
      <c r="K548" s="47">
        <f>K549</f>
        <v>4174010.09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>
        <f>AG549</f>
        <v>0</v>
      </c>
      <c r="AH548" s="47"/>
      <c r="AI548" s="47"/>
      <c r="AJ548" s="47"/>
      <c r="AK548" s="47"/>
      <c r="AL548" s="47">
        <f t="shared" si="42"/>
        <v>0</v>
      </c>
      <c r="AM548" s="47"/>
      <c r="AN548" s="47"/>
      <c r="AO548" s="47">
        <f t="shared" si="42"/>
        <v>0</v>
      </c>
    </row>
    <row r="549" spans="1:41" s="40" customFormat="1" ht="12.75" hidden="1">
      <c r="A549" s="20" t="s">
        <v>49</v>
      </c>
      <c r="B549" s="54" t="s">
        <v>49</v>
      </c>
      <c r="C549" s="56" t="s">
        <v>71</v>
      </c>
      <c r="D549" s="56">
        <v>1</v>
      </c>
      <c r="E549" s="56">
        <v>22</v>
      </c>
      <c r="F549" s="56">
        <v>2</v>
      </c>
      <c r="G549" s="56">
        <v>921</v>
      </c>
      <c r="H549" s="56">
        <v>10480</v>
      </c>
      <c r="I549" s="56">
        <v>10480</v>
      </c>
      <c r="J549" s="57">
        <v>610</v>
      </c>
      <c r="K549" s="47">
        <f>K550</f>
        <v>4174010.09</v>
      </c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>
        <f>AG550</f>
        <v>0</v>
      </c>
      <c r="AH549" s="47"/>
      <c r="AI549" s="47"/>
      <c r="AJ549" s="47"/>
      <c r="AK549" s="47"/>
      <c r="AL549" s="47">
        <f t="shared" si="42"/>
        <v>0</v>
      </c>
      <c r="AM549" s="47"/>
      <c r="AN549" s="47"/>
      <c r="AO549" s="47">
        <f t="shared" si="42"/>
        <v>0</v>
      </c>
    </row>
    <row r="550" spans="1:41" s="44" customFormat="1" ht="76.5" hidden="1">
      <c r="A550" s="20" t="s">
        <v>22</v>
      </c>
      <c r="B550" s="54" t="s">
        <v>22</v>
      </c>
      <c r="C550" s="56" t="s">
        <v>71</v>
      </c>
      <c r="D550" s="56">
        <v>1</v>
      </c>
      <c r="E550" s="56">
        <v>22</v>
      </c>
      <c r="F550" s="56">
        <v>2</v>
      </c>
      <c r="G550" s="56">
        <v>921</v>
      </c>
      <c r="H550" s="56">
        <v>10480</v>
      </c>
      <c r="I550" s="56">
        <v>10480</v>
      </c>
      <c r="J550" s="57">
        <v>611</v>
      </c>
      <c r="K550" s="47">
        <v>4174010.09</v>
      </c>
      <c r="L550" s="47"/>
      <c r="M550" s="47"/>
      <c r="N550" s="47"/>
      <c r="O550" s="47"/>
      <c r="P550" s="47">
        <v>656045</v>
      </c>
      <c r="Q550" s="47">
        <v>90400</v>
      </c>
      <c r="R550" s="47"/>
      <c r="S550" s="47"/>
      <c r="T550" s="47">
        <v>377585</v>
      </c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>
        <v>0</v>
      </c>
      <c r="AH550" s="47"/>
      <c r="AI550" s="47"/>
      <c r="AJ550" s="47"/>
      <c r="AK550" s="47"/>
      <c r="AL550" s="47">
        <v>0</v>
      </c>
      <c r="AM550" s="47"/>
      <c r="AN550" s="47"/>
      <c r="AO550" s="47">
        <v>0</v>
      </c>
    </row>
    <row r="551" spans="1:41" s="40" customFormat="1" ht="76.5" hidden="1">
      <c r="A551" s="22" t="s">
        <v>105</v>
      </c>
      <c r="B551" s="105" t="s">
        <v>105</v>
      </c>
      <c r="C551" s="64" t="s">
        <v>71</v>
      </c>
      <c r="D551" s="64">
        <v>1</v>
      </c>
      <c r="E551" s="64">
        <v>22</v>
      </c>
      <c r="F551" s="64">
        <v>2</v>
      </c>
      <c r="G551" s="64">
        <v>921</v>
      </c>
      <c r="H551" s="64">
        <v>10490</v>
      </c>
      <c r="I551" s="64">
        <v>10490</v>
      </c>
      <c r="J551" s="41"/>
      <c r="K551" s="42">
        <f>K552</f>
        <v>8092867</v>
      </c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>
        <f>AG552</f>
        <v>0</v>
      </c>
      <c r="AH551" s="42"/>
      <c r="AI551" s="42"/>
      <c r="AJ551" s="42"/>
      <c r="AK551" s="42"/>
      <c r="AL551" s="42">
        <f aca="true" t="shared" si="43" ref="AL551:AO553">AL552</f>
        <v>0</v>
      </c>
      <c r="AM551" s="42"/>
      <c r="AN551" s="42"/>
      <c r="AO551" s="42">
        <f t="shared" si="43"/>
        <v>0</v>
      </c>
    </row>
    <row r="552" spans="1:41" s="40" customFormat="1" ht="38.25" hidden="1">
      <c r="A552" s="20" t="s">
        <v>66</v>
      </c>
      <c r="B552" s="54" t="s">
        <v>66</v>
      </c>
      <c r="C552" s="56" t="s">
        <v>71</v>
      </c>
      <c r="D552" s="56">
        <v>1</v>
      </c>
      <c r="E552" s="56">
        <v>22</v>
      </c>
      <c r="F552" s="56">
        <v>2</v>
      </c>
      <c r="G552" s="56">
        <v>921</v>
      </c>
      <c r="H552" s="56">
        <v>10490</v>
      </c>
      <c r="I552" s="56">
        <v>10490</v>
      </c>
      <c r="J552" s="57">
        <v>600</v>
      </c>
      <c r="K552" s="47">
        <f>K553</f>
        <v>8092867</v>
      </c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>
        <f>AG553</f>
        <v>0</v>
      </c>
      <c r="AH552" s="47"/>
      <c r="AI552" s="47"/>
      <c r="AJ552" s="47"/>
      <c r="AK552" s="47"/>
      <c r="AL552" s="47">
        <f t="shared" si="43"/>
        <v>0</v>
      </c>
      <c r="AM552" s="47"/>
      <c r="AN552" s="47"/>
      <c r="AO552" s="47">
        <f t="shared" si="43"/>
        <v>0</v>
      </c>
    </row>
    <row r="553" spans="1:41" s="40" customFormat="1" ht="12.75" hidden="1">
      <c r="A553" s="20" t="s">
        <v>49</v>
      </c>
      <c r="B553" s="54" t="s">
        <v>49</v>
      </c>
      <c r="C553" s="56" t="s">
        <v>71</v>
      </c>
      <c r="D553" s="56">
        <v>1</v>
      </c>
      <c r="E553" s="56">
        <v>22</v>
      </c>
      <c r="F553" s="56">
        <v>2</v>
      </c>
      <c r="G553" s="56">
        <v>921</v>
      </c>
      <c r="H553" s="56">
        <v>10490</v>
      </c>
      <c r="I553" s="56">
        <v>10490</v>
      </c>
      <c r="J553" s="57">
        <v>610</v>
      </c>
      <c r="K553" s="47">
        <f>K554</f>
        <v>8092867</v>
      </c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>
        <f>AG554</f>
        <v>0</v>
      </c>
      <c r="AH553" s="47"/>
      <c r="AI553" s="47"/>
      <c r="AJ553" s="47"/>
      <c r="AK553" s="47"/>
      <c r="AL553" s="47">
        <f t="shared" si="43"/>
        <v>0</v>
      </c>
      <c r="AM553" s="47"/>
      <c r="AN553" s="47"/>
      <c r="AO553" s="47">
        <f t="shared" si="43"/>
        <v>0</v>
      </c>
    </row>
    <row r="554" spans="1:41" s="44" customFormat="1" ht="76.5" hidden="1">
      <c r="A554" s="20" t="s">
        <v>22</v>
      </c>
      <c r="B554" s="54" t="s">
        <v>22</v>
      </c>
      <c r="C554" s="56" t="s">
        <v>71</v>
      </c>
      <c r="D554" s="56">
        <v>1</v>
      </c>
      <c r="E554" s="56">
        <v>22</v>
      </c>
      <c r="F554" s="56">
        <v>2</v>
      </c>
      <c r="G554" s="56">
        <v>921</v>
      </c>
      <c r="H554" s="56">
        <v>10490</v>
      </c>
      <c r="I554" s="56">
        <v>10490</v>
      </c>
      <c r="J554" s="57">
        <v>611</v>
      </c>
      <c r="K554" s="47">
        <v>8092867</v>
      </c>
      <c r="L554" s="47"/>
      <c r="M554" s="47"/>
      <c r="N554" s="47"/>
      <c r="O554" s="47"/>
      <c r="P554" s="47"/>
      <c r="Q554" s="47">
        <v>120880</v>
      </c>
      <c r="R554" s="47"/>
      <c r="S554" s="47">
        <v>4039861</v>
      </c>
      <c r="T554" s="47"/>
      <c r="U554" s="47">
        <v>248956</v>
      </c>
      <c r="V554" s="47">
        <v>3836222</v>
      </c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>
        <v>0</v>
      </c>
      <c r="AH554" s="47"/>
      <c r="AI554" s="47"/>
      <c r="AJ554" s="47"/>
      <c r="AK554" s="47"/>
      <c r="AL554" s="47">
        <v>0</v>
      </c>
      <c r="AM554" s="47"/>
      <c r="AN554" s="47"/>
      <c r="AO554" s="47">
        <v>0</v>
      </c>
    </row>
    <row r="555" spans="1:41" s="40" customFormat="1" ht="89.25" hidden="1">
      <c r="A555" s="22" t="s">
        <v>106</v>
      </c>
      <c r="B555" s="105" t="s">
        <v>106</v>
      </c>
      <c r="C555" s="64" t="s">
        <v>71</v>
      </c>
      <c r="D555" s="64">
        <v>1</v>
      </c>
      <c r="E555" s="64">
        <v>22</v>
      </c>
      <c r="F555" s="64">
        <v>2</v>
      </c>
      <c r="G555" s="64">
        <v>921</v>
      </c>
      <c r="H555" s="64">
        <v>10500</v>
      </c>
      <c r="I555" s="64">
        <v>10500</v>
      </c>
      <c r="J555" s="41"/>
      <c r="K555" s="42">
        <f>K556</f>
        <v>2902735.15</v>
      </c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>
        <f>AG556</f>
        <v>0</v>
      </c>
      <c r="AH555" s="42"/>
      <c r="AI555" s="42"/>
      <c r="AJ555" s="42"/>
      <c r="AK555" s="42"/>
      <c r="AL555" s="42">
        <f aca="true" t="shared" si="44" ref="AL555:AO557">AL556</f>
        <v>0</v>
      </c>
      <c r="AM555" s="42"/>
      <c r="AN555" s="42"/>
      <c r="AO555" s="42">
        <f t="shared" si="44"/>
        <v>0</v>
      </c>
    </row>
    <row r="556" spans="1:41" s="40" customFormat="1" ht="38.25" hidden="1">
      <c r="A556" s="20" t="s">
        <v>66</v>
      </c>
      <c r="B556" s="54" t="s">
        <v>66</v>
      </c>
      <c r="C556" s="56" t="s">
        <v>71</v>
      </c>
      <c r="D556" s="56">
        <v>1</v>
      </c>
      <c r="E556" s="56">
        <v>22</v>
      </c>
      <c r="F556" s="56">
        <v>2</v>
      </c>
      <c r="G556" s="56">
        <v>921</v>
      </c>
      <c r="H556" s="56">
        <v>10500</v>
      </c>
      <c r="I556" s="56">
        <v>10500</v>
      </c>
      <c r="J556" s="57">
        <v>600</v>
      </c>
      <c r="K556" s="47">
        <f>K557</f>
        <v>2902735.15</v>
      </c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>
        <f>AG557</f>
        <v>0</v>
      </c>
      <c r="AH556" s="47"/>
      <c r="AI556" s="47"/>
      <c r="AJ556" s="47"/>
      <c r="AK556" s="47"/>
      <c r="AL556" s="47">
        <f t="shared" si="44"/>
        <v>0</v>
      </c>
      <c r="AM556" s="47"/>
      <c r="AN556" s="47"/>
      <c r="AO556" s="47">
        <f t="shared" si="44"/>
        <v>0</v>
      </c>
    </row>
    <row r="557" spans="1:41" s="40" customFormat="1" ht="12.75" hidden="1">
      <c r="A557" s="20" t="s">
        <v>49</v>
      </c>
      <c r="B557" s="54" t="s">
        <v>49</v>
      </c>
      <c r="C557" s="56" t="s">
        <v>71</v>
      </c>
      <c r="D557" s="56">
        <v>1</v>
      </c>
      <c r="E557" s="56">
        <v>22</v>
      </c>
      <c r="F557" s="56">
        <v>2</v>
      </c>
      <c r="G557" s="56">
        <v>921</v>
      </c>
      <c r="H557" s="56">
        <v>10500</v>
      </c>
      <c r="I557" s="56">
        <v>10500</v>
      </c>
      <c r="J557" s="57">
        <v>610</v>
      </c>
      <c r="K557" s="47">
        <f>K558</f>
        <v>2902735.15</v>
      </c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>
        <f>AG558</f>
        <v>0</v>
      </c>
      <c r="AH557" s="47"/>
      <c r="AI557" s="47"/>
      <c r="AJ557" s="47"/>
      <c r="AK557" s="47"/>
      <c r="AL557" s="47">
        <f t="shared" si="44"/>
        <v>0</v>
      </c>
      <c r="AM557" s="47"/>
      <c r="AN557" s="47"/>
      <c r="AO557" s="47">
        <f t="shared" si="44"/>
        <v>0</v>
      </c>
    </row>
    <row r="558" spans="1:41" s="44" customFormat="1" ht="76.5" hidden="1">
      <c r="A558" s="20" t="s">
        <v>22</v>
      </c>
      <c r="B558" s="54" t="s">
        <v>22</v>
      </c>
      <c r="C558" s="56" t="s">
        <v>71</v>
      </c>
      <c r="D558" s="56">
        <v>1</v>
      </c>
      <c r="E558" s="56">
        <v>22</v>
      </c>
      <c r="F558" s="56">
        <v>2</v>
      </c>
      <c r="G558" s="56">
        <v>921</v>
      </c>
      <c r="H558" s="56">
        <v>10500</v>
      </c>
      <c r="I558" s="56">
        <v>10500</v>
      </c>
      <c r="J558" s="57">
        <v>611</v>
      </c>
      <c r="K558" s="47">
        <v>2902735.15</v>
      </c>
      <c r="L558" s="47"/>
      <c r="M558" s="47"/>
      <c r="N558" s="47"/>
      <c r="O558" s="47"/>
      <c r="P558" s="47"/>
      <c r="Q558" s="47"/>
      <c r="R558" s="47"/>
      <c r="S558" s="47">
        <v>19955</v>
      </c>
      <c r="T558" s="47">
        <v>12800</v>
      </c>
      <c r="U558" s="47">
        <v>442518</v>
      </c>
      <c r="V558" s="47">
        <v>245632.54</v>
      </c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>
        <v>0</v>
      </c>
      <c r="AH558" s="47"/>
      <c r="AI558" s="47"/>
      <c r="AJ558" s="47"/>
      <c r="AK558" s="47"/>
      <c r="AL558" s="47">
        <v>0</v>
      </c>
      <c r="AM558" s="47"/>
      <c r="AN558" s="47"/>
      <c r="AO558" s="47">
        <v>0</v>
      </c>
    </row>
    <row r="559" spans="1:41" s="40" customFormat="1" ht="102" hidden="1">
      <c r="A559" s="22" t="s">
        <v>107</v>
      </c>
      <c r="B559" s="105" t="s">
        <v>107</v>
      </c>
      <c r="C559" s="64" t="s">
        <v>71</v>
      </c>
      <c r="D559" s="64">
        <v>1</v>
      </c>
      <c r="E559" s="64">
        <v>22</v>
      </c>
      <c r="F559" s="64">
        <v>2</v>
      </c>
      <c r="G559" s="64">
        <v>921</v>
      </c>
      <c r="H559" s="64">
        <v>10510</v>
      </c>
      <c r="I559" s="64">
        <v>10510</v>
      </c>
      <c r="J559" s="41"/>
      <c r="K559" s="42">
        <f>K560</f>
        <v>5354318</v>
      </c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>
        <f>AG560</f>
        <v>0</v>
      </c>
      <c r="AH559" s="42"/>
      <c r="AI559" s="42"/>
      <c r="AJ559" s="42"/>
      <c r="AK559" s="42"/>
      <c r="AL559" s="42">
        <f aca="true" t="shared" si="45" ref="AL559:AO561">AL560</f>
        <v>0</v>
      </c>
      <c r="AM559" s="42"/>
      <c r="AN559" s="42"/>
      <c r="AO559" s="42">
        <f t="shared" si="45"/>
        <v>0</v>
      </c>
    </row>
    <row r="560" spans="1:41" s="40" customFormat="1" ht="38.25" hidden="1">
      <c r="A560" s="20" t="s">
        <v>66</v>
      </c>
      <c r="B560" s="54" t="s">
        <v>66</v>
      </c>
      <c r="C560" s="56" t="s">
        <v>71</v>
      </c>
      <c r="D560" s="56">
        <v>1</v>
      </c>
      <c r="E560" s="56">
        <v>22</v>
      </c>
      <c r="F560" s="56">
        <v>2</v>
      </c>
      <c r="G560" s="56">
        <v>921</v>
      </c>
      <c r="H560" s="56">
        <v>10510</v>
      </c>
      <c r="I560" s="56">
        <v>10510</v>
      </c>
      <c r="J560" s="57">
        <v>600</v>
      </c>
      <c r="K560" s="47">
        <f>K561</f>
        <v>5354318</v>
      </c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>
        <f>AG561</f>
        <v>0</v>
      </c>
      <c r="AH560" s="47"/>
      <c r="AI560" s="47"/>
      <c r="AJ560" s="47"/>
      <c r="AK560" s="47"/>
      <c r="AL560" s="47">
        <f t="shared" si="45"/>
        <v>0</v>
      </c>
      <c r="AM560" s="47"/>
      <c r="AN560" s="47"/>
      <c r="AO560" s="47">
        <f t="shared" si="45"/>
        <v>0</v>
      </c>
    </row>
    <row r="561" spans="1:41" s="40" customFormat="1" ht="12.75" hidden="1">
      <c r="A561" s="20" t="s">
        <v>49</v>
      </c>
      <c r="B561" s="54" t="s">
        <v>49</v>
      </c>
      <c r="C561" s="56" t="s">
        <v>71</v>
      </c>
      <c r="D561" s="56">
        <v>1</v>
      </c>
      <c r="E561" s="56">
        <v>22</v>
      </c>
      <c r="F561" s="56">
        <v>2</v>
      </c>
      <c r="G561" s="56">
        <v>921</v>
      </c>
      <c r="H561" s="56">
        <v>10510</v>
      </c>
      <c r="I561" s="56">
        <v>10510</v>
      </c>
      <c r="J561" s="57">
        <v>610</v>
      </c>
      <c r="K561" s="47">
        <f>K562</f>
        <v>5354318</v>
      </c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>
        <f>AG562</f>
        <v>0</v>
      </c>
      <c r="AH561" s="47"/>
      <c r="AI561" s="47"/>
      <c r="AJ561" s="47"/>
      <c r="AK561" s="47"/>
      <c r="AL561" s="47">
        <f t="shared" si="45"/>
        <v>0</v>
      </c>
      <c r="AM561" s="47"/>
      <c r="AN561" s="47"/>
      <c r="AO561" s="47">
        <f t="shared" si="45"/>
        <v>0</v>
      </c>
    </row>
    <row r="562" spans="1:41" s="44" customFormat="1" ht="76.5" hidden="1">
      <c r="A562" s="20" t="s">
        <v>22</v>
      </c>
      <c r="B562" s="54" t="s">
        <v>22</v>
      </c>
      <c r="C562" s="56" t="s">
        <v>71</v>
      </c>
      <c r="D562" s="56">
        <v>1</v>
      </c>
      <c r="E562" s="56">
        <v>22</v>
      </c>
      <c r="F562" s="56">
        <v>2</v>
      </c>
      <c r="G562" s="56">
        <v>921</v>
      </c>
      <c r="H562" s="56">
        <v>10510</v>
      </c>
      <c r="I562" s="56">
        <v>10510</v>
      </c>
      <c r="J562" s="57">
        <v>611</v>
      </c>
      <c r="K562" s="47">
        <v>5354318</v>
      </c>
      <c r="L562" s="47"/>
      <c r="M562" s="47"/>
      <c r="N562" s="47"/>
      <c r="O562" s="47"/>
      <c r="P562" s="47"/>
      <c r="Q562" s="47"/>
      <c r="R562" s="47"/>
      <c r="S562" s="47"/>
      <c r="T562" s="47">
        <v>1900</v>
      </c>
      <c r="U562" s="47">
        <v>1744953</v>
      </c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>
        <v>0</v>
      </c>
      <c r="AH562" s="47"/>
      <c r="AI562" s="47"/>
      <c r="AJ562" s="47"/>
      <c r="AK562" s="47"/>
      <c r="AL562" s="47">
        <v>0</v>
      </c>
      <c r="AM562" s="47"/>
      <c r="AN562" s="47"/>
      <c r="AO562" s="47">
        <v>0</v>
      </c>
    </row>
    <row r="563" spans="1:41" s="40" customFormat="1" ht="51" hidden="1">
      <c r="A563" s="22" t="s">
        <v>108</v>
      </c>
      <c r="B563" s="105" t="s">
        <v>108</v>
      </c>
      <c r="C563" s="64" t="s">
        <v>71</v>
      </c>
      <c r="D563" s="64">
        <v>1</v>
      </c>
      <c r="E563" s="64">
        <v>22</v>
      </c>
      <c r="F563" s="64">
        <v>2</v>
      </c>
      <c r="G563" s="64">
        <v>921</v>
      </c>
      <c r="H563" s="64">
        <v>10520</v>
      </c>
      <c r="I563" s="64">
        <v>10520</v>
      </c>
      <c r="J563" s="41"/>
      <c r="K563" s="42">
        <f>K564</f>
        <v>3342612.07</v>
      </c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>
        <f>AG564</f>
        <v>0</v>
      </c>
      <c r="AH563" s="42"/>
      <c r="AI563" s="42"/>
      <c r="AJ563" s="42"/>
      <c r="AK563" s="42"/>
      <c r="AL563" s="42">
        <f aca="true" t="shared" si="46" ref="AL563:AO565">AL564</f>
        <v>0</v>
      </c>
      <c r="AM563" s="42"/>
      <c r="AN563" s="42"/>
      <c r="AO563" s="42">
        <f t="shared" si="46"/>
        <v>0</v>
      </c>
    </row>
    <row r="564" spans="1:41" s="40" customFormat="1" ht="38.25" hidden="1">
      <c r="A564" s="20" t="s">
        <v>66</v>
      </c>
      <c r="B564" s="54" t="s">
        <v>66</v>
      </c>
      <c r="C564" s="56" t="s">
        <v>71</v>
      </c>
      <c r="D564" s="56">
        <v>1</v>
      </c>
      <c r="E564" s="56">
        <v>22</v>
      </c>
      <c r="F564" s="56">
        <v>2</v>
      </c>
      <c r="G564" s="56">
        <v>921</v>
      </c>
      <c r="H564" s="56">
        <v>10520</v>
      </c>
      <c r="I564" s="56">
        <v>10520</v>
      </c>
      <c r="J564" s="57">
        <v>600</v>
      </c>
      <c r="K564" s="47">
        <f>K565</f>
        <v>3342612.07</v>
      </c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>
        <f>AG565</f>
        <v>0</v>
      </c>
      <c r="AH564" s="47"/>
      <c r="AI564" s="47"/>
      <c r="AJ564" s="47"/>
      <c r="AK564" s="47"/>
      <c r="AL564" s="47">
        <f t="shared" si="46"/>
        <v>0</v>
      </c>
      <c r="AM564" s="47"/>
      <c r="AN564" s="47"/>
      <c r="AO564" s="47">
        <f t="shared" si="46"/>
        <v>0</v>
      </c>
    </row>
    <row r="565" spans="1:41" s="40" customFormat="1" ht="12.75" hidden="1">
      <c r="A565" s="20" t="s">
        <v>49</v>
      </c>
      <c r="B565" s="54" t="s">
        <v>49</v>
      </c>
      <c r="C565" s="56" t="s">
        <v>71</v>
      </c>
      <c r="D565" s="56">
        <v>1</v>
      </c>
      <c r="E565" s="56">
        <v>22</v>
      </c>
      <c r="F565" s="56">
        <v>2</v>
      </c>
      <c r="G565" s="56">
        <v>921</v>
      </c>
      <c r="H565" s="56">
        <v>10520</v>
      </c>
      <c r="I565" s="56">
        <v>10520</v>
      </c>
      <c r="J565" s="57">
        <v>610</v>
      </c>
      <c r="K565" s="47">
        <f>K566</f>
        <v>3342612.07</v>
      </c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>
        <f>AG566</f>
        <v>0</v>
      </c>
      <c r="AH565" s="47"/>
      <c r="AI565" s="47"/>
      <c r="AJ565" s="47"/>
      <c r="AK565" s="47"/>
      <c r="AL565" s="47">
        <f t="shared" si="46"/>
        <v>0</v>
      </c>
      <c r="AM565" s="47"/>
      <c r="AN565" s="47"/>
      <c r="AO565" s="47">
        <f t="shared" si="46"/>
        <v>0</v>
      </c>
    </row>
    <row r="566" spans="1:41" s="44" customFormat="1" ht="76.5" hidden="1">
      <c r="A566" s="20" t="s">
        <v>22</v>
      </c>
      <c r="B566" s="54" t="s">
        <v>22</v>
      </c>
      <c r="C566" s="56" t="s">
        <v>71</v>
      </c>
      <c r="D566" s="56">
        <v>1</v>
      </c>
      <c r="E566" s="56">
        <v>22</v>
      </c>
      <c r="F566" s="56">
        <v>2</v>
      </c>
      <c r="G566" s="56">
        <v>921</v>
      </c>
      <c r="H566" s="56">
        <v>10520</v>
      </c>
      <c r="I566" s="56">
        <v>10520</v>
      </c>
      <c r="J566" s="57">
        <v>611</v>
      </c>
      <c r="K566" s="47">
        <v>3342612.07</v>
      </c>
      <c r="L566" s="47"/>
      <c r="M566" s="47"/>
      <c r="N566" s="47"/>
      <c r="O566" s="47">
        <v>-4921.45</v>
      </c>
      <c r="P566" s="47"/>
      <c r="Q566" s="47"/>
      <c r="R566" s="47"/>
      <c r="S566" s="47"/>
      <c r="T566" s="47"/>
      <c r="U566" s="47">
        <v>348201.18</v>
      </c>
      <c r="V566" s="47">
        <v>200000</v>
      </c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>
        <v>0</v>
      </c>
      <c r="AH566" s="47"/>
      <c r="AI566" s="47"/>
      <c r="AJ566" s="47"/>
      <c r="AK566" s="47"/>
      <c r="AL566" s="47">
        <v>0</v>
      </c>
      <c r="AM566" s="47"/>
      <c r="AN566" s="47"/>
      <c r="AO566" s="47">
        <v>0</v>
      </c>
    </row>
    <row r="567" spans="1:41" ht="27" customHeight="1">
      <c r="A567" s="14" t="s">
        <v>209</v>
      </c>
      <c r="B567" s="95" t="s">
        <v>284</v>
      </c>
      <c r="C567" s="88" t="s">
        <v>71</v>
      </c>
      <c r="D567" s="88">
        <v>1</v>
      </c>
      <c r="E567" s="88">
        <v>22</v>
      </c>
      <c r="F567" s="88">
        <v>2</v>
      </c>
      <c r="G567" s="88">
        <v>921</v>
      </c>
      <c r="H567" s="88">
        <v>10630</v>
      </c>
      <c r="I567" s="88">
        <v>80320</v>
      </c>
      <c r="J567" s="89"/>
      <c r="K567" s="37">
        <f>K568</f>
        <v>17025222.36</v>
      </c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>
        <f>AG568</f>
        <v>54609252.56</v>
      </c>
      <c r="AH567" s="37"/>
      <c r="AI567" s="37"/>
      <c r="AJ567" s="37"/>
      <c r="AK567" s="37"/>
      <c r="AL567" s="37">
        <f aca="true" t="shared" si="47" ref="AL567:AO569">AL568</f>
        <v>52112297.85</v>
      </c>
      <c r="AM567" s="37"/>
      <c r="AN567" s="37"/>
      <c r="AO567" s="37">
        <f t="shared" si="47"/>
        <v>52465568.85</v>
      </c>
    </row>
    <row r="568" spans="1:41" ht="38.25">
      <c r="A568" s="5" t="s">
        <v>66</v>
      </c>
      <c r="B568" s="99" t="s">
        <v>66</v>
      </c>
      <c r="C568" s="85" t="s">
        <v>71</v>
      </c>
      <c r="D568" s="85">
        <v>1</v>
      </c>
      <c r="E568" s="85">
        <v>22</v>
      </c>
      <c r="F568" s="85">
        <v>2</v>
      </c>
      <c r="G568" s="85">
        <v>921</v>
      </c>
      <c r="H568" s="85">
        <v>10630</v>
      </c>
      <c r="I568" s="85">
        <v>80320</v>
      </c>
      <c r="J568" s="100">
        <v>600</v>
      </c>
      <c r="K568" s="34">
        <f>K569</f>
        <v>17025222.36</v>
      </c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>
        <f>AG569</f>
        <v>54609252.56</v>
      </c>
      <c r="AH568" s="34"/>
      <c r="AI568" s="34"/>
      <c r="AJ568" s="34"/>
      <c r="AK568" s="34"/>
      <c r="AL568" s="34">
        <f t="shared" si="47"/>
        <v>52112297.85</v>
      </c>
      <c r="AM568" s="34"/>
      <c r="AN568" s="34"/>
      <c r="AO568" s="34">
        <f t="shared" si="47"/>
        <v>52465568.85</v>
      </c>
    </row>
    <row r="569" spans="1:41" ht="12.75">
      <c r="A569" s="5" t="s">
        <v>49</v>
      </c>
      <c r="B569" s="99" t="s">
        <v>49</v>
      </c>
      <c r="C569" s="85" t="s">
        <v>71</v>
      </c>
      <c r="D569" s="85">
        <v>1</v>
      </c>
      <c r="E569" s="85">
        <v>22</v>
      </c>
      <c r="F569" s="85">
        <v>2</v>
      </c>
      <c r="G569" s="85">
        <v>921</v>
      </c>
      <c r="H569" s="85">
        <v>10630</v>
      </c>
      <c r="I569" s="85">
        <v>80320</v>
      </c>
      <c r="J569" s="100">
        <v>610</v>
      </c>
      <c r="K569" s="34">
        <f>K570</f>
        <v>17025222.36</v>
      </c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>
        <f>AG570</f>
        <v>54609252.56</v>
      </c>
      <c r="AH569" s="34"/>
      <c r="AI569" s="34"/>
      <c r="AJ569" s="34"/>
      <c r="AK569" s="34"/>
      <c r="AL569" s="34">
        <f t="shared" si="47"/>
        <v>52112297.85</v>
      </c>
      <c r="AM569" s="34"/>
      <c r="AN569" s="34"/>
      <c r="AO569" s="34">
        <f t="shared" si="47"/>
        <v>52465568.85</v>
      </c>
    </row>
    <row r="570" spans="1:41" s="3" customFormat="1" ht="76.5">
      <c r="A570" s="5" t="s">
        <v>22</v>
      </c>
      <c r="B570" s="99" t="s">
        <v>22</v>
      </c>
      <c r="C570" s="85" t="s">
        <v>71</v>
      </c>
      <c r="D570" s="85">
        <v>1</v>
      </c>
      <c r="E570" s="85">
        <v>22</v>
      </c>
      <c r="F570" s="85">
        <v>2</v>
      </c>
      <c r="G570" s="85">
        <v>921</v>
      </c>
      <c r="H570" s="85">
        <v>10630</v>
      </c>
      <c r="I570" s="85">
        <v>80320</v>
      </c>
      <c r="J570" s="100">
        <v>611</v>
      </c>
      <c r="K570" s="34">
        <v>17025222.36</v>
      </c>
      <c r="L570" s="34"/>
      <c r="M570" s="34"/>
      <c r="N570" s="34"/>
      <c r="O570" s="34">
        <v>203000</v>
      </c>
      <c r="P570" s="34">
        <v>50000</v>
      </c>
      <c r="Q570" s="34"/>
      <c r="R570" s="34"/>
      <c r="S570" s="34"/>
      <c r="T570" s="34">
        <v>309639</v>
      </c>
      <c r="U570" s="34">
        <v>627840.54</v>
      </c>
      <c r="V570" s="34">
        <v>15000</v>
      </c>
      <c r="W570" s="34"/>
      <c r="X570" s="34"/>
      <c r="Y570" s="34"/>
      <c r="Z570" s="34"/>
      <c r="AA570" s="34">
        <v>98912.06</v>
      </c>
      <c r="AB570" s="34">
        <v>939531.93</v>
      </c>
      <c r="AC570" s="34">
        <v>99660</v>
      </c>
      <c r="AD570" s="34"/>
      <c r="AE570" s="34">
        <v>420000</v>
      </c>
      <c r="AF570" s="34">
        <v>1278533.72</v>
      </c>
      <c r="AG570" s="34">
        <f>51772614.85+AA570+AB570+AC570+AE570+AF570</f>
        <v>54609252.56</v>
      </c>
      <c r="AH570" s="34"/>
      <c r="AI570" s="34"/>
      <c r="AJ570" s="34"/>
      <c r="AK570" s="34"/>
      <c r="AL570" s="34">
        <v>52112297.85</v>
      </c>
      <c r="AM570" s="34"/>
      <c r="AN570" s="34"/>
      <c r="AO570" s="34">
        <v>52465568.85</v>
      </c>
    </row>
    <row r="571" spans="1:41" s="40" customFormat="1" ht="89.25" hidden="1">
      <c r="A571" s="22" t="s">
        <v>210</v>
      </c>
      <c r="B571" s="105" t="s">
        <v>210</v>
      </c>
      <c r="C571" s="64" t="s">
        <v>71</v>
      </c>
      <c r="D571" s="64">
        <v>1</v>
      </c>
      <c r="E571" s="64">
        <v>22</v>
      </c>
      <c r="F571" s="64">
        <v>2</v>
      </c>
      <c r="G571" s="64">
        <v>921</v>
      </c>
      <c r="H571" s="64">
        <v>10640</v>
      </c>
      <c r="I571" s="64">
        <v>10640</v>
      </c>
      <c r="J571" s="41"/>
      <c r="K571" s="42">
        <f>K572</f>
        <v>25475633.13</v>
      </c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>
        <f>AG572</f>
        <v>0</v>
      </c>
      <c r="AH571" s="42"/>
      <c r="AI571" s="42"/>
      <c r="AJ571" s="42"/>
      <c r="AK571" s="42"/>
      <c r="AL571" s="42">
        <f aca="true" t="shared" si="48" ref="AL571:AO573">AL572</f>
        <v>0</v>
      </c>
      <c r="AM571" s="42"/>
      <c r="AN571" s="42"/>
      <c r="AO571" s="42">
        <f t="shared" si="48"/>
        <v>0</v>
      </c>
    </row>
    <row r="572" spans="1:41" s="40" customFormat="1" ht="38.25" hidden="1">
      <c r="A572" s="20" t="s">
        <v>66</v>
      </c>
      <c r="B572" s="54" t="s">
        <v>66</v>
      </c>
      <c r="C572" s="56" t="s">
        <v>71</v>
      </c>
      <c r="D572" s="56">
        <v>1</v>
      </c>
      <c r="E572" s="56">
        <v>22</v>
      </c>
      <c r="F572" s="56">
        <v>2</v>
      </c>
      <c r="G572" s="56">
        <v>921</v>
      </c>
      <c r="H572" s="56">
        <v>10640</v>
      </c>
      <c r="I572" s="56">
        <v>10640</v>
      </c>
      <c r="J572" s="57">
        <v>600</v>
      </c>
      <c r="K572" s="47">
        <f>K573</f>
        <v>25475633.13</v>
      </c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>
        <f>AG573</f>
        <v>0</v>
      </c>
      <c r="AH572" s="47"/>
      <c r="AI572" s="47"/>
      <c r="AJ572" s="47"/>
      <c r="AK572" s="47"/>
      <c r="AL572" s="47">
        <f t="shared" si="48"/>
        <v>0</v>
      </c>
      <c r="AM572" s="47"/>
      <c r="AN572" s="47"/>
      <c r="AO572" s="47">
        <f t="shared" si="48"/>
        <v>0</v>
      </c>
    </row>
    <row r="573" spans="1:41" s="40" customFormat="1" ht="12.75" hidden="1">
      <c r="A573" s="20" t="s">
        <v>49</v>
      </c>
      <c r="B573" s="54" t="s">
        <v>49</v>
      </c>
      <c r="C573" s="56" t="s">
        <v>71</v>
      </c>
      <c r="D573" s="56">
        <v>1</v>
      </c>
      <c r="E573" s="56">
        <v>22</v>
      </c>
      <c r="F573" s="56">
        <v>2</v>
      </c>
      <c r="G573" s="56">
        <v>921</v>
      </c>
      <c r="H573" s="56">
        <v>10640</v>
      </c>
      <c r="I573" s="56">
        <v>10640</v>
      </c>
      <c r="J573" s="57">
        <v>610</v>
      </c>
      <c r="K573" s="47">
        <f>K574</f>
        <v>25475633.13</v>
      </c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>
        <f>AG574</f>
        <v>0</v>
      </c>
      <c r="AH573" s="47"/>
      <c r="AI573" s="47"/>
      <c r="AJ573" s="47"/>
      <c r="AK573" s="47"/>
      <c r="AL573" s="47">
        <f t="shared" si="48"/>
        <v>0</v>
      </c>
      <c r="AM573" s="47"/>
      <c r="AN573" s="47"/>
      <c r="AO573" s="47">
        <f t="shared" si="48"/>
        <v>0</v>
      </c>
    </row>
    <row r="574" spans="1:41" s="44" customFormat="1" ht="76.5" hidden="1">
      <c r="A574" s="20" t="s">
        <v>22</v>
      </c>
      <c r="B574" s="54" t="s">
        <v>22</v>
      </c>
      <c r="C574" s="56" t="s">
        <v>71</v>
      </c>
      <c r="D574" s="56">
        <v>1</v>
      </c>
      <c r="E574" s="56">
        <v>22</v>
      </c>
      <c r="F574" s="56">
        <v>2</v>
      </c>
      <c r="G574" s="56">
        <v>921</v>
      </c>
      <c r="H574" s="56">
        <v>10640</v>
      </c>
      <c r="I574" s="56">
        <v>10640</v>
      </c>
      <c r="J574" s="57">
        <v>611</v>
      </c>
      <c r="K574" s="47">
        <v>25475633.13</v>
      </c>
      <c r="L574" s="47"/>
      <c r="M574" s="47"/>
      <c r="N574" s="47"/>
      <c r="O574" s="47">
        <v>125000</v>
      </c>
      <c r="P574" s="47">
        <v>100000</v>
      </c>
      <c r="Q574" s="47"/>
      <c r="R574" s="47"/>
      <c r="S574" s="47">
        <v>126560</v>
      </c>
      <c r="T574" s="47">
        <v>61800</v>
      </c>
      <c r="U574" s="47">
        <v>1741196.4</v>
      </c>
      <c r="V574" s="47">
        <v>0</v>
      </c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>
        <v>0</v>
      </c>
      <c r="AH574" s="47"/>
      <c r="AI574" s="47"/>
      <c r="AJ574" s="47"/>
      <c r="AK574" s="47"/>
      <c r="AL574" s="47">
        <v>0</v>
      </c>
      <c r="AM574" s="47"/>
      <c r="AN574" s="47"/>
      <c r="AO574" s="47">
        <v>0</v>
      </c>
    </row>
    <row r="575" spans="1:41" s="40" customFormat="1" ht="76.5" hidden="1">
      <c r="A575" s="22" t="s">
        <v>211</v>
      </c>
      <c r="B575" s="105" t="s">
        <v>211</v>
      </c>
      <c r="C575" s="64" t="s">
        <v>71</v>
      </c>
      <c r="D575" s="64">
        <v>1</v>
      </c>
      <c r="E575" s="64">
        <v>22</v>
      </c>
      <c r="F575" s="64">
        <v>2</v>
      </c>
      <c r="G575" s="64">
        <v>921</v>
      </c>
      <c r="H575" s="64">
        <v>10650</v>
      </c>
      <c r="I575" s="64">
        <v>10650</v>
      </c>
      <c r="J575" s="41"/>
      <c r="K575" s="42">
        <f>K576</f>
        <v>6809052.95</v>
      </c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>
        <f>AG576</f>
        <v>0</v>
      </c>
      <c r="AH575" s="42"/>
      <c r="AI575" s="42"/>
      <c r="AJ575" s="42"/>
      <c r="AK575" s="42"/>
      <c r="AL575" s="42">
        <f aca="true" t="shared" si="49" ref="AL575:AO577">AL576</f>
        <v>0</v>
      </c>
      <c r="AM575" s="42"/>
      <c r="AN575" s="42"/>
      <c r="AO575" s="42">
        <f t="shared" si="49"/>
        <v>0</v>
      </c>
    </row>
    <row r="576" spans="1:41" s="40" customFormat="1" ht="38.25" hidden="1">
      <c r="A576" s="20" t="s">
        <v>66</v>
      </c>
      <c r="B576" s="54" t="s">
        <v>66</v>
      </c>
      <c r="C576" s="56" t="s">
        <v>71</v>
      </c>
      <c r="D576" s="56">
        <v>1</v>
      </c>
      <c r="E576" s="56">
        <v>22</v>
      </c>
      <c r="F576" s="56">
        <v>2</v>
      </c>
      <c r="G576" s="56">
        <v>921</v>
      </c>
      <c r="H576" s="56">
        <v>10650</v>
      </c>
      <c r="I576" s="56">
        <v>10650</v>
      </c>
      <c r="J576" s="57">
        <v>600</v>
      </c>
      <c r="K576" s="47">
        <f>K577</f>
        <v>6809052.95</v>
      </c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>
        <f>AG577</f>
        <v>0</v>
      </c>
      <c r="AH576" s="47"/>
      <c r="AI576" s="47"/>
      <c r="AJ576" s="47"/>
      <c r="AK576" s="47"/>
      <c r="AL576" s="47">
        <f t="shared" si="49"/>
        <v>0</v>
      </c>
      <c r="AM576" s="47"/>
      <c r="AN576" s="47"/>
      <c r="AO576" s="47">
        <f t="shared" si="49"/>
        <v>0</v>
      </c>
    </row>
    <row r="577" spans="1:41" s="40" customFormat="1" ht="12.75" hidden="1">
      <c r="A577" s="20" t="s">
        <v>49</v>
      </c>
      <c r="B577" s="54" t="s">
        <v>49</v>
      </c>
      <c r="C577" s="56" t="s">
        <v>71</v>
      </c>
      <c r="D577" s="56">
        <v>1</v>
      </c>
      <c r="E577" s="56">
        <v>22</v>
      </c>
      <c r="F577" s="56">
        <v>2</v>
      </c>
      <c r="G577" s="56">
        <v>921</v>
      </c>
      <c r="H577" s="56">
        <v>10650</v>
      </c>
      <c r="I577" s="56">
        <v>10650</v>
      </c>
      <c r="J577" s="57">
        <v>610</v>
      </c>
      <c r="K577" s="47">
        <f>K578</f>
        <v>6809052.95</v>
      </c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>
        <f>AG578</f>
        <v>0</v>
      </c>
      <c r="AH577" s="47"/>
      <c r="AI577" s="47"/>
      <c r="AJ577" s="47"/>
      <c r="AK577" s="47"/>
      <c r="AL577" s="47">
        <f t="shared" si="49"/>
        <v>0</v>
      </c>
      <c r="AM577" s="47"/>
      <c r="AN577" s="47"/>
      <c r="AO577" s="47">
        <f t="shared" si="49"/>
        <v>0</v>
      </c>
    </row>
    <row r="578" spans="1:41" s="44" customFormat="1" ht="76.5" hidden="1">
      <c r="A578" s="20" t="s">
        <v>22</v>
      </c>
      <c r="B578" s="54" t="s">
        <v>22</v>
      </c>
      <c r="C578" s="56" t="s">
        <v>71</v>
      </c>
      <c r="D578" s="56">
        <v>1</v>
      </c>
      <c r="E578" s="56">
        <v>22</v>
      </c>
      <c r="F578" s="56">
        <v>2</v>
      </c>
      <c r="G578" s="56">
        <v>921</v>
      </c>
      <c r="H578" s="56">
        <v>10650</v>
      </c>
      <c r="I578" s="56">
        <v>10650</v>
      </c>
      <c r="J578" s="57">
        <v>611</v>
      </c>
      <c r="K578" s="47">
        <v>6809052.95</v>
      </c>
      <c r="L578" s="47"/>
      <c r="M578" s="47"/>
      <c r="N578" s="47"/>
      <c r="O578" s="47">
        <v>675570</v>
      </c>
      <c r="P578" s="47"/>
      <c r="Q578" s="47"/>
      <c r="R578" s="47"/>
      <c r="S578" s="47"/>
      <c r="T578" s="47">
        <v>4000</v>
      </c>
      <c r="U578" s="47">
        <v>183933.38</v>
      </c>
      <c r="V578" s="47">
        <v>350000</v>
      </c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>
        <v>0</v>
      </c>
      <c r="AH578" s="47"/>
      <c r="AI578" s="47"/>
      <c r="AJ578" s="47"/>
      <c r="AK578" s="47"/>
      <c r="AL578" s="47">
        <v>0</v>
      </c>
      <c r="AM578" s="47"/>
      <c r="AN578" s="47"/>
      <c r="AO578" s="47">
        <v>0</v>
      </c>
    </row>
    <row r="579" spans="1:41" s="52" customFormat="1" ht="110.25" customHeight="1">
      <c r="A579" s="58" t="s">
        <v>159</v>
      </c>
      <c r="B579" s="129" t="s">
        <v>159</v>
      </c>
      <c r="C579" s="117" t="s">
        <v>71</v>
      </c>
      <c r="D579" s="117">
        <v>1</v>
      </c>
      <c r="E579" s="117">
        <v>22</v>
      </c>
      <c r="F579" s="117">
        <v>2</v>
      </c>
      <c r="G579" s="117">
        <v>921</v>
      </c>
      <c r="H579" s="117">
        <v>14700</v>
      </c>
      <c r="I579" s="117">
        <v>14700</v>
      </c>
      <c r="J579" s="118"/>
      <c r="K579" s="119">
        <f>K580</f>
        <v>195441883</v>
      </c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>
        <f>AG580</f>
        <v>213942874</v>
      </c>
      <c r="AH579" s="119"/>
      <c r="AI579" s="119"/>
      <c r="AJ579" s="119"/>
      <c r="AK579" s="119"/>
      <c r="AL579" s="119">
        <f aca="true" t="shared" si="50" ref="AL579:AO581">AL580</f>
        <v>213942874</v>
      </c>
      <c r="AM579" s="119"/>
      <c r="AN579" s="119"/>
      <c r="AO579" s="119">
        <f t="shared" si="50"/>
        <v>213942874</v>
      </c>
    </row>
    <row r="580" spans="1:41" s="52" customFormat="1" ht="38.25">
      <c r="A580" s="51" t="s">
        <v>66</v>
      </c>
      <c r="B580" s="120" t="s">
        <v>66</v>
      </c>
      <c r="C580" s="122" t="s">
        <v>71</v>
      </c>
      <c r="D580" s="122">
        <v>1</v>
      </c>
      <c r="E580" s="122">
        <v>22</v>
      </c>
      <c r="F580" s="122">
        <v>2</v>
      </c>
      <c r="G580" s="122">
        <v>921</v>
      </c>
      <c r="H580" s="122">
        <v>14700</v>
      </c>
      <c r="I580" s="122">
        <v>14700</v>
      </c>
      <c r="J580" s="123" t="s">
        <v>21</v>
      </c>
      <c r="K580" s="124">
        <f>K581</f>
        <v>195441883</v>
      </c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4">
        <f>AG581</f>
        <v>213942874</v>
      </c>
      <c r="AH580" s="124"/>
      <c r="AI580" s="124"/>
      <c r="AJ580" s="124"/>
      <c r="AK580" s="124"/>
      <c r="AL580" s="124">
        <f t="shared" si="50"/>
        <v>213942874</v>
      </c>
      <c r="AM580" s="124"/>
      <c r="AN580" s="124"/>
      <c r="AO580" s="124">
        <f t="shared" si="50"/>
        <v>213942874</v>
      </c>
    </row>
    <row r="581" spans="1:41" s="52" customFormat="1" ht="12.75">
      <c r="A581" s="51" t="s">
        <v>49</v>
      </c>
      <c r="B581" s="120" t="s">
        <v>49</v>
      </c>
      <c r="C581" s="122" t="s">
        <v>71</v>
      </c>
      <c r="D581" s="122">
        <v>1</v>
      </c>
      <c r="E581" s="122">
        <v>22</v>
      </c>
      <c r="F581" s="122">
        <v>2</v>
      </c>
      <c r="G581" s="122">
        <v>921</v>
      </c>
      <c r="H581" s="122">
        <v>14700</v>
      </c>
      <c r="I581" s="122">
        <v>14700</v>
      </c>
      <c r="J581" s="123">
        <v>610</v>
      </c>
      <c r="K581" s="124">
        <f>K582</f>
        <v>195441883</v>
      </c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  <c r="AD581" s="124"/>
      <c r="AE581" s="124"/>
      <c r="AF581" s="124"/>
      <c r="AG581" s="124">
        <f>AG582</f>
        <v>213942874</v>
      </c>
      <c r="AH581" s="124"/>
      <c r="AI581" s="124"/>
      <c r="AJ581" s="124"/>
      <c r="AK581" s="124"/>
      <c r="AL581" s="124">
        <f t="shared" si="50"/>
        <v>213942874</v>
      </c>
      <c r="AM581" s="124"/>
      <c r="AN581" s="124"/>
      <c r="AO581" s="124">
        <f t="shared" si="50"/>
        <v>213942874</v>
      </c>
    </row>
    <row r="582" spans="1:41" s="49" customFormat="1" ht="76.5">
      <c r="A582" s="51" t="s">
        <v>22</v>
      </c>
      <c r="B582" s="120" t="s">
        <v>22</v>
      </c>
      <c r="C582" s="122" t="s">
        <v>71</v>
      </c>
      <c r="D582" s="122">
        <v>1</v>
      </c>
      <c r="E582" s="122">
        <v>22</v>
      </c>
      <c r="F582" s="122">
        <v>2</v>
      </c>
      <c r="G582" s="122">
        <v>921</v>
      </c>
      <c r="H582" s="122">
        <v>14700</v>
      </c>
      <c r="I582" s="122">
        <v>14700</v>
      </c>
      <c r="J582" s="123" t="s">
        <v>23</v>
      </c>
      <c r="K582" s="124">
        <v>195441883</v>
      </c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  <c r="AD582" s="124"/>
      <c r="AE582" s="124"/>
      <c r="AF582" s="124"/>
      <c r="AG582" s="124">
        <v>213942874</v>
      </c>
      <c r="AH582" s="124"/>
      <c r="AI582" s="124"/>
      <c r="AJ582" s="124"/>
      <c r="AK582" s="124"/>
      <c r="AL582" s="124">
        <v>213942874</v>
      </c>
      <c r="AM582" s="124"/>
      <c r="AN582" s="124"/>
      <c r="AO582" s="124">
        <v>213942874</v>
      </c>
    </row>
    <row r="583" spans="1:41" ht="78.75" customHeight="1">
      <c r="A583" s="12" t="s">
        <v>174</v>
      </c>
      <c r="B583" s="148" t="s">
        <v>174</v>
      </c>
      <c r="C583" s="88" t="s">
        <v>71</v>
      </c>
      <c r="D583" s="88">
        <v>1</v>
      </c>
      <c r="E583" s="88">
        <v>42</v>
      </c>
      <c r="F583" s="149"/>
      <c r="G583" s="150"/>
      <c r="H583" s="149"/>
      <c r="I583" s="149"/>
      <c r="J583" s="149"/>
      <c r="K583" s="37">
        <f>K584</f>
        <v>861600</v>
      </c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1"/>
      <c r="AE583" s="151"/>
      <c r="AF583" s="151"/>
      <c r="AG583" s="37">
        <f>AG584</f>
        <v>1316400</v>
      </c>
      <c r="AH583" s="37"/>
      <c r="AI583" s="37"/>
      <c r="AJ583" s="37"/>
      <c r="AK583" s="37"/>
      <c r="AL583" s="37">
        <f aca="true" t="shared" si="51" ref="AL583:AO587">AL584</f>
        <v>1316400</v>
      </c>
      <c r="AM583" s="37"/>
      <c r="AN583" s="37"/>
      <c r="AO583" s="37">
        <f t="shared" si="51"/>
        <v>1316400</v>
      </c>
    </row>
    <row r="584" spans="1:41" ht="31.5" customHeight="1">
      <c r="A584" s="6" t="s">
        <v>52</v>
      </c>
      <c r="B584" s="87" t="s">
        <v>52</v>
      </c>
      <c r="C584" s="88" t="s">
        <v>71</v>
      </c>
      <c r="D584" s="88">
        <v>1</v>
      </c>
      <c r="E584" s="88">
        <v>42</v>
      </c>
      <c r="F584" s="88">
        <v>2</v>
      </c>
      <c r="G584" s="88">
        <v>921</v>
      </c>
      <c r="H584" s="149"/>
      <c r="I584" s="149"/>
      <c r="J584" s="149"/>
      <c r="K584" s="37">
        <f>K585</f>
        <v>861600</v>
      </c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37">
        <f>AG585</f>
        <v>1316400</v>
      </c>
      <c r="AH584" s="37"/>
      <c r="AI584" s="37"/>
      <c r="AJ584" s="37"/>
      <c r="AK584" s="37"/>
      <c r="AL584" s="37">
        <f t="shared" si="51"/>
        <v>1316400</v>
      </c>
      <c r="AM584" s="37"/>
      <c r="AN584" s="37"/>
      <c r="AO584" s="37">
        <f t="shared" si="51"/>
        <v>1316400</v>
      </c>
    </row>
    <row r="585" spans="1:41" s="52" customFormat="1" ht="76.5">
      <c r="A585" s="58" t="s">
        <v>115</v>
      </c>
      <c r="B585" s="129" t="s">
        <v>115</v>
      </c>
      <c r="C585" s="117" t="s">
        <v>71</v>
      </c>
      <c r="D585" s="117">
        <v>1</v>
      </c>
      <c r="E585" s="117">
        <v>42</v>
      </c>
      <c r="F585" s="117">
        <v>2</v>
      </c>
      <c r="G585" s="117">
        <v>921</v>
      </c>
      <c r="H585" s="117">
        <v>14770</v>
      </c>
      <c r="I585" s="117">
        <v>14770</v>
      </c>
      <c r="J585" s="118"/>
      <c r="K585" s="119">
        <f>K586</f>
        <v>861600</v>
      </c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>
        <f>AG586</f>
        <v>1316400</v>
      </c>
      <c r="AH585" s="119"/>
      <c r="AI585" s="119"/>
      <c r="AJ585" s="119"/>
      <c r="AK585" s="119"/>
      <c r="AL585" s="119">
        <f t="shared" si="51"/>
        <v>1316400</v>
      </c>
      <c r="AM585" s="119"/>
      <c r="AN585" s="119"/>
      <c r="AO585" s="119">
        <f t="shared" si="51"/>
        <v>1316400</v>
      </c>
    </row>
    <row r="586" spans="1:41" s="52" customFormat="1" ht="38.25">
      <c r="A586" s="51" t="s">
        <v>66</v>
      </c>
      <c r="B586" s="120" t="s">
        <v>66</v>
      </c>
      <c r="C586" s="122" t="s">
        <v>71</v>
      </c>
      <c r="D586" s="122">
        <v>1</v>
      </c>
      <c r="E586" s="122">
        <v>42</v>
      </c>
      <c r="F586" s="122">
        <v>2</v>
      </c>
      <c r="G586" s="122">
        <v>921</v>
      </c>
      <c r="H586" s="122">
        <v>14770</v>
      </c>
      <c r="I586" s="122">
        <v>14770</v>
      </c>
      <c r="J586" s="123" t="s">
        <v>21</v>
      </c>
      <c r="K586" s="124">
        <f>K587</f>
        <v>861600</v>
      </c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  <c r="AD586" s="124"/>
      <c r="AE586" s="124"/>
      <c r="AF586" s="124"/>
      <c r="AG586" s="124">
        <f>AG587</f>
        <v>1316400</v>
      </c>
      <c r="AH586" s="124"/>
      <c r="AI586" s="124"/>
      <c r="AJ586" s="124"/>
      <c r="AK586" s="124"/>
      <c r="AL586" s="124">
        <f t="shared" si="51"/>
        <v>1316400</v>
      </c>
      <c r="AM586" s="124"/>
      <c r="AN586" s="124"/>
      <c r="AO586" s="124">
        <f t="shared" si="51"/>
        <v>1316400</v>
      </c>
    </row>
    <row r="587" spans="1:41" s="52" customFormat="1" ht="12.75">
      <c r="A587" s="51" t="s">
        <v>49</v>
      </c>
      <c r="B587" s="120" t="s">
        <v>49</v>
      </c>
      <c r="C587" s="122" t="s">
        <v>71</v>
      </c>
      <c r="D587" s="122">
        <v>1</v>
      </c>
      <c r="E587" s="122">
        <v>42</v>
      </c>
      <c r="F587" s="122">
        <v>2</v>
      </c>
      <c r="G587" s="122">
        <v>921</v>
      </c>
      <c r="H587" s="122">
        <v>14770</v>
      </c>
      <c r="I587" s="122">
        <v>14770</v>
      </c>
      <c r="J587" s="123">
        <v>610</v>
      </c>
      <c r="K587" s="124">
        <f>K588</f>
        <v>861600</v>
      </c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  <c r="AD587" s="124"/>
      <c r="AE587" s="124"/>
      <c r="AF587" s="124"/>
      <c r="AG587" s="124">
        <f>AG588</f>
        <v>1316400</v>
      </c>
      <c r="AH587" s="124"/>
      <c r="AI587" s="124"/>
      <c r="AJ587" s="124"/>
      <c r="AK587" s="124"/>
      <c r="AL587" s="124">
        <f t="shared" si="51"/>
        <v>1316400</v>
      </c>
      <c r="AM587" s="124"/>
      <c r="AN587" s="124"/>
      <c r="AO587" s="124">
        <f t="shared" si="51"/>
        <v>1316400</v>
      </c>
    </row>
    <row r="588" spans="1:41" s="49" customFormat="1" ht="76.5">
      <c r="A588" s="51" t="s">
        <v>22</v>
      </c>
      <c r="B588" s="120" t="s">
        <v>22</v>
      </c>
      <c r="C588" s="122" t="s">
        <v>71</v>
      </c>
      <c r="D588" s="122">
        <v>1</v>
      </c>
      <c r="E588" s="122">
        <v>42</v>
      </c>
      <c r="F588" s="122">
        <v>2</v>
      </c>
      <c r="G588" s="122">
        <v>921</v>
      </c>
      <c r="H588" s="122">
        <v>14770</v>
      </c>
      <c r="I588" s="122">
        <v>14770</v>
      </c>
      <c r="J588" s="123" t="s">
        <v>23</v>
      </c>
      <c r="K588" s="124">
        <v>861600</v>
      </c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24"/>
      <c r="AE588" s="124"/>
      <c r="AF588" s="124"/>
      <c r="AG588" s="124">
        <v>1316400</v>
      </c>
      <c r="AH588" s="124"/>
      <c r="AI588" s="124"/>
      <c r="AJ588" s="124"/>
      <c r="AK588" s="124"/>
      <c r="AL588" s="124">
        <v>1316400</v>
      </c>
      <c r="AM588" s="124"/>
      <c r="AN588" s="124"/>
      <c r="AO588" s="124">
        <v>1316400</v>
      </c>
    </row>
    <row r="589" spans="1:41" ht="37.5" customHeight="1">
      <c r="A589" s="6" t="s">
        <v>93</v>
      </c>
      <c r="B589" s="87" t="s">
        <v>93</v>
      </c>
      <c r="C589" s="88" t="s">
        <v>71</v>
      </c>
      <c r="D589" s="88">
        <v>2</v>
      </c>
      <c r="E589" s="88"/>
      <c r="F589" s="88"/>
      <c r="G589" s="88"/>
      <c r="H589" s="88"/>
      <c r="I589" s="88"/>
      <c r="J589" s="89"/>
      <c r="K589" s="37">
        <f>K590+K605+K611</f>
        <v>37939612.96</v>
      </c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>
        <f>AG590+AG605+AG611</f>
        <v>51327794.89000001</v>
      </c>
      <c r="AH589" s="37"/>
      <c r="AI589" s="37"/>
      <c r="AJ589" s="37"/>
      <c r="AK589" s="37"/>
      <c r="AL589" s="37">
        <f>AL590+AL605+AL611</f>
        <v>48702785.01</v>
      </c>
      <c r="AM589" s="37"/>
      <c r="AN589" s="37"/>
      <c r="AO589" s="37">
        <f>AO590+AO605+AO611</f>
        <v>48958228.31</v>
      </c>
    </row>
    <row r="590" spans="1:41" ht="62.25" customHeight="1">
      <c r="A590" s="6" t="s">
        <v>175</v>
      </c>
      <c r="B590" s="87" t="s">
        <v>175</v>
      </c>
      <c r="C590" s="88" t="s">
        <v>71</v>
      </c>
      <c r="D590" s="88">
        <v>2</v>
      </c>
      <c r="E590" s="88">
        <v>11</v>
      </c>
      <c r="F590" s="88"/>
      <c r="G590" s="88"/>
      <c r="H590" s="88"/>
      <c r="I590" s="88"/>
      <c r="J590" s="89"/>
      <c r="K590" s="37">
        <f>K591</f>
        <v>27120429.18</v>
      </c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>
        <f>AG591</f>
        <v>39267370.980000004</v>
      </c>
      <c r="AH590" s="37"/>
      <c r="AI590" s="37"/>
      <c r="AJ590" s="37"/>
      <c r="AK590" s="37"/>
      <c r="AL590" s="37">
        <f>AL591</f>
        <v>36642361.099999994</v>
      </c>
      <c r="AM590" s="37"/>
      <c r="AN590" s="37"/>
      <c r="AO590" s="37">
        <f>AO591</f>
        <v>36897804.4</v>
      </c>
    </row>
    <row r="591" spans="1:41" ht="43.5" customHeight="1">
      <c r="A591" s="6" t="s">
        <v>52</v>
      </c>
      <c r="B591" s="87" t="s">
        <v>52</v>
      </c>
      <c r="C591" s="88" t="s">
        <v>71</v>
      </c>
      <c r="D591" s="88">
        <v>2</v>
      </c>
      <c r="E591" s="88">
        <v>11</v>
      </c>
      <c r="F591" s="88">
        <v>1</v>
      </c>
      <c r="G591" s="88">
        <v>921</v>
      </c>
      <c r="H591" s="88"/>
      <c r="I591" s="88"/>
      <c r="J591" s="89"/>
      <c r="K591" s="37">
        <f>K592+K596</f>
        <v>27120429.18</v>
      </c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>
        <f>AG592+AG596+AG600</f>
        <v>39267370.980000004</v>
      </c>
      <c r="AH591" s="37"/>
      <c r="AI591" s="37"/>
      <c r="AJ591" s="37"/>
      <c r="AK591" s="37"/>
      <c r="AL591" s="37">
        <f>AL592+AL596+AL600</f>
        <v>36642361.099999994</v>
      </c>
      <c r="AM591" s="37"/>
      <c r="AN591" s="37"/>
      <c r="AO591" s="37">
        <f>AO592+AO596+AO600</f>
        <v>36897804.4</v>
      </c>
    </row>
    <row r="592" spans="1:41" ht="30" customHeight="1">
      <c r="A592" s="14" t="s">
        <v>110</v>
      </c>
      <c r="B592" s="95" t="s">
        <v>310</v>
      </c>
      <c r="C592" s="88" t="s">
        <v>71</v>
      </c>
      <c r="D592" s="88">
        <v>2</v>
      </c>
      <c r="E592" s="88">
        <v>11</v>
      </c>
      <c r="F592" s="88">
        <v>1</v>
      </c>
      <c r="G592" s="88">
        <v>921</v>
      </c>
      <c r="H592" s="88">
        <v>10710</v>
      </c>
      <c r="I592" s="88">
        <v>80340</v>
      </c>
      <c r="J592" s="93" t="s">
        <v>0</v>
      </c>
      <c r="K592" s="37">
        <f>K593</f>
        <v>1036038.23</v>
      </c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37">
        <f>AG593</f>
        <v>2170592.0399999996</v>
      </c>
      <c r="AH592" s="37"/>
      <c r="AI592" s="37"/>
      <c r="AJ592" s="37"/>
      <c r="AK592" s="37"/>
      <c r="AL592" s="37">
        <f aca="true" t="shared" si="52" ref="AL592:AO594">AL593</f>
        <v>2090167.98</v>
      </c>
      <c r="AM592" s="37"/>
      <c r="AN592" s="37"/>
      <c r="AO592" s="37">
        <f t="shared" si="52"/>
        <v>2093508.98</v>
      </c>
    </row>
    <row r="593" spans="1:41" ht="38.25">
      <c r="A593" s="5" t="s">
        <v>66</v>
      </c>
      <c r="B593" s="99" t="s">
        <v>66</v>
      </c>
      <c r="C593" s="85" t="s">
        <v>71</v>
      </c>
      <c r="D593" s="85">
        <v>2</v>
      </c>
      <c r="E593" s="85">
        <v>11</v>
      </c>
      <c r="F593" s="85">
        <v>1</v>
      </c>
      <c r="G593" s="85">
        <v>921</v>
      </c>
      <c r="H593" s="85">
        <v>10710</v>
      </c>
      <c r="I593" s="85">
        <v>80340</v>
      </c>
      <c r="J593" s="100" t="s">
        <v>21</v>
      </c>
      <c r="K593" s="34">
        <f>K594</f>
        <v>1036038.23</v>
      </c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>
        <f>AG594</f>
        <v>2170592.0399999996</v>
      </c>
      <c r="AH593" s="34"/>
      <c r="AI593" s="34"/>
      <c r="AJ593" s="34"/>
      <c r="AK593" s="34"/>
      <c r="AL593" s="34">
        <f t="shared" si="52"/>
        <v>2090167.98</v>
      </c>
      <c r="AM593" s="34"/>
      <c r="AN593" s="34"/>
      <c r="AO593" s="34">
        <f t="shared" si="52"/>
        <v>2093508.98</v>
      </c>
    </row>
    <row r="594" spans="1:41" ht="12.75">
      <c r="A594" s="5" t="s">
        <v>49</v>
      </c>
      <c r="B594" s="99" t="s">
        <v>49</v>
      </c>
      <c r="C594" s="85" t="s">
        <v>71</v>
      </c>
      <c r="D594" s="85">
        <v>2</v>
      </c>
      <c r="E594" s="85">
        <v>11</v>
      </c>
      <c r="F594" s="85">
        <v>1</v>
      </c>
      <c r="G594" s="85">
        <v>921</v>
      </c>
      <c r="H594" s="85">
        <v>10710</v>
      </c>
      <c r="I594" s="85">
        <v>80340</v>
      </c>
      <c r="J594" s="100">
        <v>610</v>
      </c>
      <c r="K594" s="34">
        <f>K595</f>
        <v>1036038.23</v>
      </c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>
        <f>AG595</f>
        <v>2170592.0399999996</v>
      </c>
      <c r="AH594" s="34"/>
      <c r="AI594" s="34"/>
      <c r="AJ594" s="34"/>
      <c r="AK594" s="34"/>
      <c r="AL594" s="34">
        <f t="shared" si="52"/>
        <v>2090167.98</v>
      </c>
      <c r="AM594" s="34"/>
      <c r="AN594" s="34"/>
      <c r="AO594" s="34">
        <f t="shared" si="52"/>
        <v>2093508.98</v>
      </c>
    </row>
    <row r="595" spans="1:41" s="3" customFormat="1" ht="76.5">
      <c r="A595" s="5" t="s">
        <v>22</v>
      </c>
      <c r="B595" s="99" t="s">
        <v>22</v>
      </c>
      <c r="C595" s="85" t="s">
        <v>71</v>
      </c>
      <c r="D595" s="85">
        <v>2</v>
      </c>
      <c r="E595" s="85">
        <v>11</v>
      </c>
      <c r="F595" s="85">
        <v>1</v>
      </c>
      <c r="G595" s="85">
        <v>921</v>
      </c>
      <c r="H595" s="85">
        <v>10710</v>
      </c>
      <c r="I595" s="85">
        <v>80340</v>
      </c>
      <c r="J595" s="100" t="s">
        <v>23</v>
      </c>
      <c r="K595" s="34">
        <v>1036038.23</v>
      </c>
      <c r="L595" s="34"/>
      <c r="M595" s="34"/>
      <c r="N595" s="34"/>
      <c r="O595" s="34">
        <v>400622</v>
      </c>
      <c r="P595" s="34"/>
      <c r="Q595" s="34"/>
      <c r="R595" s="34"/>
      <c r="S595" s="34"/>
      <c r="T595" s="34"/>
      <c r="U595" s="34">
        <v>20837.44</v>
      </c>
      <c r="V595" s="34"/>
      <c r="W595" s="34"/>
      <c r="X595" s="34"/>
      <c r="Y595" s="34"/>
      <c r="Z595" s="34"/>
      <c r="AA595" s="34">
        <v>2671.68</v>
      </c>
      <c r="AB595" s="34">
        <v>8877.04</v>
      </c>
      <c r="AC595" s="34"/>
      <c r="AD595" s="34"/>
      <c r="AE595" s="34"/>
      <c r="AF595" s="34">
        <v>72088.34</v>
      </c>
      <c r="AG595" s="34">
        <f>2086954.98+AA595+AB595+AF595</f>
        <v>2170592.0399999996</v>
      </c>
      <c r="AH595" s="34"/>
      <c r="AI595" s="34"/>
      <c r="AJ595" s="34"/>
      <c r="AK595" s="34"/>
      <c r="AL595" s="34">
        <v>2090167.98</v>
      </c>
      <c r="AM595" s="34"/>
      <c r="AN595" s="34"/>
      <c r="AO595" s="34">
        <v>2093508.98</v>
      </c>
    </row>
    <row r="596" spans="1:41" ht="55.5" customHeight="1">
      <c r="A596" s="14" t="s">
        <v>111</v>
      </c>
      <c r="B596" s="95" t="s">
        <v>282</v>
      </c>
      <c r="C596" s="88" t="s">
        <v>71</v>
      </c>
      <c r="D596" s="88">
        <v>2</v>
      </c>
      <c r="E596" s="88">
        <v>11</v>
      </c>
      <c r="F596" s="88">
        <v>1</v>
      </c>
      <c r="G596" s="88">
        <v>921</v>
      </c>
      <c r="H596" s="88">
        <v>10720</v>
      </c>
      <c r="I596" s="88">
        <v>80720</v>
      </c>
      <c r="J596" s="89"/>
      <c r="K596" s="37">
        <f>K597</f>
        <v>26084390.95</v>
      </c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>
        <f>AG597</f>
        <v>36991971.940000005</v>
      </c>
      <c r="AH596" s="37"/>
      <c r="AI596" s="37"/>
      <c r="AJ596" s="37"/>
      <c r="AK596" s="37"/>
      <c r="AL596" s="37">
        <f aca="true" t="shared" si="53" ref="AL596:AO598">AL597</f>
        <v>34446101.12</v>
      </c>
      <c r="AM596" s="37"/>
      <c r="AN596" s="37"/>
      <c r="AO596" s="37">
        <f t="shared" si="53"/>
        <v>34698203.42</v>
      </c>
    </row>
    <row r="597" spans="1:41" ht="38.25">
      <c r="A597" s="5" t="s">
        <v>66</v>
      </c>
      <c r="B597" s="99" t="s">
        <v>66</v>
      </c>
      <c r="C597" s="85" t="s">
        <v>71</v>
      </c>
      <c r="D597" s="85">
        <v>2</v>
      </c>
      <c r="E597" s="85">
        <v>11</v>
      </c>
      <c r="F597" s="85">
        <v>1</v>
      </c>
      <c r="G597" s="85">
        <v>921</v>
      </c>
      <c r="H597" s="85">
        <v>10720</v>
      </c>
      <c r="I597" s="85">
        <v>80720</v>
      </c>
      <c r="J597" s="100" t="s">
        <v>21</v>
      </c>
      <c r="K597" s="34">
        <f>K598</f>
        <v>26084390.95</v>
      </c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>
        <f>AG598</f>
        <v>36991971.940000005</v>
      </c>
      <c r="AH597" s="34"/>
      <c r="AI597" s="34"/>
      <c r="AJ597" s="34"/>
      <c r="AK597" s="34"/>
      <c r="AL597" s="34">
        <f t="shared" si="53"/>
        <v>34446101.12</v>
      </c>
      <c r="AM597" s="34"/>
      <c r="AN597" s="34"/>
      <c r="AO597" s="34">
        <f t="shared" si="53"/>
        <v>34698203.42</v>
      </c>
    </row>
    <row r="598" spans="1:41" ht="12.75">
      <c r="A598" s="5" t="s">
        <v>49</v>
      </c>
      <c r="B598" s="99" t="s">
        <v>49</v>
      </c>
      <c r="C598" s="85" t="s">
        <v>71</v>
      </c>
      <c r="D598" s="85">
        <v>2</v>
      </c>
      <c r="E598" s="85">
        <v>11</v>
      </c>
      <c r="F598" s="85">
        <v>1</v>
      </c>
      <c r="G598" s="85">
        <v>921</v>
      </c>
      <c r="H598" s="85">
        <v>10720</v>
      </c>
      <c r="I598" s="85">
        <v>80720</v>
      </c>
      <c r="J598" s="100">
        <v>610</v>
      </c>
      <c r="K598" s="34">
        <f>K599</f>
        <v>26084390.95</v>
      </c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>
        <f>AG599</f>
        <v>36991971.940000005</v>
      </c>
      <c r="AH598" s="34"/>
      <c r="AI598" s="34"/>
      <c r="AJ598" s="34"/>
      <c r="AK598" s="34"/>
      <c r="AL598" s="34">
        <f t="shared" si="53"/>
        <v>34446101.12</v>
      </c>
      <c r="AM598" s="34"/>
      <c r="AN598" s="34"/>
      <c r="AO598" s="34">
        <f t="shared" si="53"/>
        <v>34698203.42</v>
      </c>
    </row>
    <row r="599" spans="1:41" s="3" customFormat="1" ht="76.5">
      <c r="A599" s="5" t="s">
        <v>22</v>
      </c>
      <c r="B599" s="99" t="s">
        <v>22</v>
      </c>
      <c r="C599" s="85" t="s">
        <v>71</v>
      </c>
      <c r="D599" s="85">
        <v>2</v>
      </c>
      <c r="E599" s="85">
        <v>11</v>
      </c>
      <c r="F599" s="85">
        <v>1</v>
      </c>
      <c r="G599" s="85">
        <v>921</v>
      </c>
      <c r="H599" s="85">
        <v>10720</v>
      </c>
      <c r="I599" s="85">
        <v>80720</v>
      </c>
      <c r="J599" s="100" t="s">
        <v>23</v>
      </c>
      <c r="K599" s="34">
        <v>26084390.95</v>
      </c>
      <c r="L599" s="34">
        <v>-406800</v>
      </c>
      <c r="M599" s="34">
        <v>-124300</v>
      </c>
      <c r="N599" s="34"/>
      <c r="O599" s="34">
        <v>3003220</v>
      </c>
      <c r="P599" s="34"/>
      <c r="Q599" s="34">
        <v>-90400</v>
      </c>
      <c r="R599" s="34"/>
      <c r="S599" s="34">
        <v>11090</v>
      </c>
      <c r="T599" s="34">
        <v>278800</v>
      </c>
      <c r="U599" s="34">
        <v>415947.41</v>
      </c>
      <c r="V599" s="34">
        <v>139712</v>
      </c>
      <c r="W599" s="34"/>
      <c r="X599" s="34">
        <v>-685885</v>
      </c>
      <c r="Y599" s="34">
        <v>53140</v>
      </c>
      <c r="Z599" s="34">
        <v>95000</v>
      </c>
      <c r="AA599" s="34">
        <v>-5000</v>
      </c>
      <c r="AB599" s="34">
        <v>1619434.24</v>
      </c>
      <c r="AC599" s="34">
        <v>-99660</v>
      </c>
      <c r="AD599" s="34"/>
      <c r="AE599" s="34"/>
      <c r="AF599" s="34">
        <v>1631243.14</v>
      </c>
      <c r="AG599" s="34">
        <f>34383699.56+X599+Y599+Z599+AA599+AB599+AC599+AF599</f>
        <v>36991971.940000005</v>
      </c>
      <c r="AH599" s="34"/>
      <c r="AI599" s="34"/>
      <c r="AJ599" s="34"/>
      <c r="AK599" s="34"/>
      <c r="AL599" s="34">
        <v>34446101.12</v>
      </c>
      <c r="AM599" s="34"/>
      <c r="AN599" s="34"/>
      <c r="AO599" s="34">
        <v>34698203.42</v>
      </c>
    </row>
    <row r="600" spans="1:41" s="3" customFormat="1" ht="25.5">
      <c r="A600" s="6"/>
      <c r="B600" s="87" t="s">
        <v>321</v>
      </c>
      <c r="C600" s="88" t="s">
        <v>71</v>
      </c>
      <c r="D600" s="88">
        <v>2</v>
      </c>
      <c r="E600" s="88">
        <v>11</v>
      </c>
      <c r="F600" s="88">
        <v>1</v>
      </c>
      <c r="G600" s="88">
        <v>921</v>
      </c>
      <c r="H600" s="88"/>
      <c r="I600" s="88">
        <v>83360</v>
      </c>
      <c r="J600" s="89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>
        <f>AG601</f>
        <v>104807</v>
      </c>
      <c r="AH600" s="37"/>
      <c r="AI600" s="37"/>
      <c r="AJ600" s="37"/>
      <c r="AK600" s="37"/>
      <c r="AL600" s="37">
        <f aca="true" t="shared" si="54" ref="AL600:AO602">AL601</f>
        <v>106092</v>
      </c>
      <c r="AM600" s="37"/>
      <c r="AN600" s="37"/>
      <c r="AO600" s="37">
        <f t="shared" si="54"/>
        <v>106092</v>
      </c>
    </row>
    <row r="601" spans="1:41" s="3" customFormat="1" ht="38.25">
      <c r="A601" s="5"/>
      <c r="B601" s="99" t="s">
        <v>66</v>
      </c>
      <c r="C601" s="85" t="s">
        <v>71</v>
      </c>
      <c r="D601" s="85">
        <v>2</v>
      </c>
      <c r="E601" s="85">
        <v>11</v>
      </c>
      <c r="F601" s="85">
        <v>1</v>
      </c>
      <c r="G601" s="85">
        <v>921</v>
      </c>
      <c r="H601" s="85"/>
      <c r="I601" s="85">
        <v>83360</v>
      </c>
      <c r="J601" s="100" t="s">
        <v>21</v>
      </c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>
        <f>AG602</f>
        <v>104807</v>
      </c>
      <c r="AH601" s="34"/>
      <c r="AI601" s="34"/>
      <c r="AJ601" s="34"/>
      <c r="AK601" s="34"/>
      <c r="AL601" s="34">
        <f t="shared" si="54"/>
        <v>106092</v>
      </c>
      <c r="AM601" s="34"/>
      <c r="AN601" s="34"/>
      <c r="AO601" s="34">
        <f t="shared" si="54"/>
        <v>106092</v>
      </c>
    </row>
    <row r="602" spans="1:41" s="3" customFormat="1" ht="12.75">
      <c r="A602" s="5"/>
      <c r="B602" s="99" t="s">
        <v>49</v>
      </c>
      <c r="C602" s="85" t="s">
        <v>71</v>
      </c>
      <c r="D602" s="85">
        <v>2</v>
      </c>
      <c r="E602" s="85">
        <v>11</v>
      </c>
      <c r="F602" s="85">
        <v>1</v>
      </c>
      <c r="G602" s="85">
        <v>921</v>
      </c>
      <c r="H602" s="85"/>
      <c r="I602" s="85">
        <v>83360</v>
      </c>
      <c r="J602" s="100">
        <v>610</v>
      </c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>
        <f>AG603</f>
        <v>104807</v>
      </c>
      <c r="AH602" s="34"/>
      <c r="AI602" s="34"/>
      <c r="AJ602" s="34"/>
      <c r="AK602" s="34"/>
      <c r="AL602" s="34">
        <f t="shared" si="54"/>
        <v>106092</v>
      </c>
      <c r="AM602" s="34"/>
      <c r="AN602" s="34"/>
      <c r="AO602" s="34">
        <f t="shared" si="54"/>
        <v>106092</v>
      </c>
    </row>
    <row r="603" spans="1:41" s="3" customFormat="1" ht="76.5">
      <c r="A603" s="5"/>
      <c r="B603" s="99" t="s">
        <v>22</v>
      </c>
      <c r="C603" s="85" t="s">
        <v>71</v>
      </c>
      <c r="D603" s="85">
        <v>2</v>
      </c>
      <c r="E603" s="85">
        <v>11</v>
      </c>
      <c r="F603" s="85">
        <v>1</v>
      </c>
      <c r="G603" s="85">
        <v>921</v>
      </c>
      <c r="H603" s="85"/>
      <c r="I603" s="85">
        <v>83360</v>
      </c>
      <c r="J603" s="100" t="s">
        <v>23</v>
      </c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>
        <v>-1285</v>
      </c>
      <c r="AG603" s="34">
        <f>4092+102000+AF603</f>
        <v>104807</v>
      </c>
      <c r="AH603" s="34"/>
      <c r="AI603" s="34"/>
      <c r="AJ603" s="34"/>
      <c r="AK603" s="34"/>
      <c r="AL603" s="34">
        <f>4092+102000</f>
        <v>106092</v>
      </c>
      <c r="AM603" s="34"/>
      <c r="AN603" s="34"/>
      <c r="AO603" s="34">
        <f>4092+102000</f>
        <v>106092</v>
      </c>
    </row>
    <row r="604" spans="1:41" ht="25.5">
      <c r="A604" s="6" t="s">
        <v>176</v>
      </c>
      <c r="B604" s="87" t="s">
        <v>176</v>
      </c>
      <c r="C604" s="88" t="s">
        <v>71</v>
      </c>
      <c r="D604" s="88">
        <v>2</v>
      </c>
      <c r="E604" s="88">
        <v>12</v>
      </c>
      <c r="F604" s="88"/>
      <c r="G604" s="88"/>
      <c r="H604" s="88"/>
      <c r="I604" s="88"/>
      <c r="J604" s="100"/>
      <c r="K604" s="37">
        <f>K605</f>
        <v>6602313</v>
      </c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7">
        <f>AG605</f>
        <v>7656768</v>
      </c>
      <c r="AH604" s="37"/>
      <c r="AI604" s="37"/>
      <c r="AJ604" s="37"/>
      <c r="AK604" s="37"/>
      <c r="AL604" s="37">
        <f aca="true" t="shared" si="55" ref="AL604:AO608">AL605</f>
        <v>7656768</v>
      </c>
      <c r="AM604" s="37"/>
      <c r="AN604" s="37"/>
      <c r="AO604" s="37">
        <f t="shared" si="55"/>
        <v>7656768</v>
      </c>
    </row>
    <row r="605" spans="1:41" ht="25.5">
      <c r="A605" s="6" t="s">
        <v>52</v>
      </c>
      <c r="B605" s="87" t="s">
        <v>52</v>
      </c>
      <c r="C605" s="88" t="s">
        <v>71</v>
      </c>
      <c r="D605" s="88">
        <v>2</v>
      </c>
      <c r="E605" s="88">
        <v>12</v>
      </c>
      <c r="F605" s="88">
        <v>2</v>
      </c>
      <c r="G605" s="88">
        <v>921</v>
      </c>
      <c r="H605" s="88"/>
      <c r="I605" s="88"/>
      <c r="J605" s="100"/>
      <c r="K605" s="37">
        <f>K606</f>
        <v>6602313</v>
      </c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7">
        <f>AG606</f>
        <v>7656768</v>
      </c>
      <c r="AH605" s="37"/>
      <c r="AI605" s="37"/>
      <c r="AJ605" s="37"/>
      <c r="AK605" s="37"/>
      <c r="AL605" s="37">
        <f t="shared" si="55"/>
        <v>7656768</v>
      </c>
      <c r="AM605" s="37"/>
      <c r="AN605" s="37"/>
      <c r="AO605" s="37">
        <f t="shared" si="55"/>
        <v>7656768</v>
      </c>
    </row>
    <row r="606" spans="1:41" s="52" customFormat="1" ht="75.75" customHeight="1">
      <c r="A606" s="62" t="s">
        <v>160</v>
      </c>
      <c r="B606" s="129" t="s">
        <v>160</v>
      </c>
      <c r="C606" s="117" t="s">
        <v>71</v>
      </c>
      <c r="D606" s="117">
        <v>2</v>
      </c>
      <c r="E606" s="117">
        <v>12</v>
      </c>
      <c r="F606" s="117">
        <v>2</v>
      </c>
      <c r="G606" s="117">
        <v>921</v>
      </c>
      <c r="H606" s="117">
        <v>14780</v>
      </c>
      <c r="I606" s="117">
        <v>14780</v>
      </c>
      <c r="J606" s="118"/>
      <c r="K606" s="119">
        <f>K607</f>
        <v>6602313</v>
      </c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>
        <f>AG607</f>
        <v>7656768</v>
      </c>
      <c r="AH606" s="119"/>
      <c r="AI606" s="119"/>
      <c r="AJ606" s="119"/>
      <c r="AK606" s="119"/>
      <c r="AL606" s="119">
        <f t="shared" si="55"/>
        <v>7656768</v>
      </c>
      <c r="AM606" s="119"/>
      <c r="AN606" s="119"/>
      <c r="AO606" s="119">
        <f t="shared" si="55"/>
        <v>7656768</v>
      </c>
    </row>
    <row r="607" spans="1:41" s="52" customFormat="1" ht="25.5">
      <c r="A607" s="51" t="s">
        <v>28</v>
      </c>
      <c r="B607" s="120" t="s">
        <v>28</v>
      </c>
      <c r="C607" s="122" t="s">
        <v>71</v>
      </c>
      <c r="D607" s="122">
        <v>2</v>
      </c>
      <c r="E607" s="122">
        <v>12</v>
      </c>
      <c r="F607" s="122">
        <v>2</v>
      </c>
      <c r="G607" s="122">
        <v>921</v>
      </c>
      <c r="H607" s="122">
        <v>14780</v>
      </c>
      <c r="I607" s="122">
        <v>14780</v>
      </c>
      <c r="J607" s="123">
        <v>300</v>
      </c>
      <c r="K607" s="124">
        <f>K608</f>
        <v>6602313</v>
      </c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124">
        <f>AG608</f>
        <v>7656768</v>
      </c>
      <c r="AH607" s="124"/>
      <c r="AI607" s="124"/>
      <c r="AJ607" s="124"/>
      <c r="AK607" s="124"/>
      <c r="AL607" s="124">
        <f t="shared" si="55"/>
        <v>7656768</v>
      </c>
      <c r="AM607" s="124"/>
      <c r="AN607" s="124"/>
      <c r="AO607" s="124">
        <f t="shared" si="55"/>
        <v>7656768</v>
      </c>
    </row>
    <row r="608" spans="1:41" s="52" customFormat="1" ht="25.5">
      <c r="A608" s="51" t="s">
        <v>50</v>
      </c>
      <c r="B608" s="120" t="s">
        <v>50</v>
      </c>
      <c r="C608" s="122" t="s">
        <v>71</v>
      </c>
      <c r="D608" s="122">
        <v>2</v>
      </c>
      <c r="E608" s="122">
        <v>12</v>
      </c>
      <c r="F608" s="122">
        <v>2</v>
      </c>
      <c r="G608" s="122">
        <v>921</v>
      </c>
      <c r="H608" s="122">
        <v>14780</v>
      </c>
      <c r="I608" s="122">
        <v>14780</v>
      </c>
      <c r="J608" s="123">
        <v>310</v>
      </c>
      <c r="K608" s="124">
        <f>K609</f>
        <v>6602313</v>
      </c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124">
        <f>AG609</f>
        <v>7656768</v>
      </c>
      <c r="AH608" s="124"/>
      <c r="AI608" s="124"/>
      <c r="AJ608" s="124"/>
      <c r="AK608" s="124"/>
      <c r="AL608" s="124">
        <f t="shared" si="55"/>
        <v>7656768</v>
      </c>
      <c r="AM608" s="124"/>
      <c r="AN608" s="124"/>
      <c r="AO608" s="124">
        <f t="shared" si="55"/>
        <v>7656768</v>
      </c>
    </row>
    <row r="609" spans="1:41" s="49" customFormat="1" ht="42.75" customHeight="1">
      <c r="A609" s="51" t="s">
        <v>33</v>
      </c>
      <c r="B609" s="120" t="s">
        <v>33</v>
      </c>
      <c r="C609" s="122" t="s">
        <v>71</v>
      </c>
      <c r="D609" s="122">
        <v>2</v>
      </c>
      <c r="E609" s="122">
        <v>12</v>
      </c>
      <c r="F609" s="122">
        <v>2</v>
      </c>
      <c r="G609" s="122">
        <v>921</v>
      </c>
      <c r="H609" s="122">
        <v>14780</v>
      </c>
      <c r="I609" s="122">
        <v>14780</v>
      </c>
      <c r="J609" s="123">
        <v>313</v>
      </c>
      <c r="K609" s="124">
        <v>6602313</v>
      </c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  <c r="AD609" s="124"/>
      <c r="AE609" s="124"/>
      <c r="AF609" s="124"/>
      <c r="AG609" s="124">
        <v>7656768</v>
      </c>
      <c r="AH609" s="124"/>
      <c r="AI609" s="124"/>
      <c r="AJ609" s="124"/>
      <c r="AK609" s="124"/>
      <c r="AL609" s="124">
        <v>7656768</v>
      </c>
      <c r="AM609" s="124"/>
      <c r="AN609" s="124"/>
      <c r="AO609" s="124">
        <v>7656768</v>
      </c>
    </row>
    <row r="610" spans="1:41" ht="76.5">
      <c r="A610" s="6" t="s">
        <v>177</v>
      </c>
      <c r="B610" s="87" t="s">
        <v>177</v>
      </c>
      <c r="C610" s="88" t="s">
        <v>71</v>
      </c>
      <c r="D610" s="88">
        <v>2</v>
      </c>
      <c r="E610" s="88">
        <v>13</v>
      </c>
      <c r="F610" s="88"/>
      <c r="G610" s="88"/>
      <c r="H610" s="88"/>
      <c r="I610" s="88"/>
      <c r="J610" s="100"/>
      <c r="K610" s="37">
        <f>K611</f>
        <v>4216870.78</v>
      </c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7">
        <f>AG611</f>
        <v>4403655.910000001</v>
      </c>
      <c r="AH610" s="37"/>
      <c r="AI610" s="37"/>
      <c r="AJ610" s="37"/>
      <c r="AK610" s="37"/>
      <c r="AL610" s="37">
        <f>AL611</f>
        <v>4403655.910000001</v>
      </c>
      <c r="AM610" s="37"/>
      <c r="AN610" s="37"/>
      <c r="AO610" s="37">
        <f>AO611</f>
        <v>4403655.910000001</v>
      </c>
    </row>
    <row r="611" spans="1:41" ht="33.75" customHeight="1">
      <c r="A611" s="6" t="s">
        <v>52</v>
      </c>
      <c r="B611" s="87" t="s">
        <v>52</v>
      </c>
      <c r="C611" s="88" t="s">
        <v>71</v>
      </c>
      <c r="D611" s="88">
        <v>2</v>
      </c>
      <c r="E611" s="88">
        <v>13</v>
      </c>
      <c r="F611" s="88">
        <v>3</v>
      </c>
      <c r="G611" s="88">
        <v>921</v>
      </c>
      <c r="H611" s="88"/>
      <c r="I611" s="88"/>
      <c r="J611" s="100"/>
      <c r="K611" s="37">
        <f>K612</f>
        <v>4216870.78</v>
      </c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7">
        <f>AG612+AG625+AG629</f>
        <v>4403655.910000001</v>
      </c>
      <c r="AH611" s="37"/>
      <c r="AI611" s="37"/>
      <c r="AJ611" s="37"/>
      <c r="AK611" s="37"/>
      <c r="AL611" s="37">
        <f>AL612+AL625+AL629</f>
        <v>4403655.910000001</v>
      </c>
      <c r="AM611" s="37"/>
      <c r="AN611" s="37"/>
      <c r="AO611" s="37">
        <f>AO612+AO625+AO629</f>
        <v>4403655.910000001</v>
      </c>
    </row>
    <row r="612" spans="1:41" ht="38.25">
      <c r="A612" s="11" t="s">
        <v>58</v>
      </c>
      <c r="B612" s="95" t="s">
        <v>58</v>
      </c>
      <c r="C612" s="88" t="s">
        <v>71</v>
      </c>
      <c r="D612" s="88">
        <v>2</v>
      </c>
      <c r="E612" s="88">
        <v>13</v>
      </c>
      <c r="F612" s="88">
        <v>3</v>
      </c>
      <c r="G612" s="88">
        <v>921</v>
      </c>
      <c r="H612" s="88">
        <v>10040</v>
      </c>
      <c r="I612" s="88">
        <v>80040</v>
      </c>
      <c r="J612" s="93" t="s">
        <v>0</v>
      </c>
      <c r="K612" s="37">
        <f>K613+K618+K621</f>
        <v>4216870.78</v>
      </c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37">
        <f>AG613+AG618+AG621</f>
        <v>4400150.470000001</v>
      </c>
      <c r="AH612" s="37"/>
      <c r="AI612" s="37"/>
      <c r="AJ612" s="37"/>
      <c r="AK612" s="37"/>
      <c r="AL612" s="37">
        <f>AL613+AL618+AL621</f>
        <v>4400150.470000001</v>
      </c>
      <c r="AM612" s="37"/>
      <c r="AN612" s="37"/>
      <c r="AO612" s="37">
        <f>AO613+AO618+AO621</f>
        <v>4400150.470000001</v>
      </c>
    </row>
    <row r="613" spans="1:41" ht="76.5">
      <c r="A613" s="5" t="s">
        <v>8</v>
      </c>
      <c r="B613" s="99" t="s">
        <v>8</v>
      </c>
      <c r="C613" s="85" t="s">
        <v>71</v>
      </c>
      <c r="D613" s="85">
        <v>2</v>
      </c>
      <c r="E613" s="85">
        <v>13</v>
      </c>
      <c r="F613" s="85">
        <v>3</v>
      </c>
      <c r="G613" s="85">
        <v>921</v>
      </c>
      <c r="H613" s="85">
        <v>10040</v>
      </c>
      <c r="I613" s="85">
        <v>80040</v>
      </c>
      <c r="J613" s="100" t="s">
        <v>9</v>
      </c>
      <c r="K613" s="34">
        <f>K614</f>
        <v>3934719.44</v>
      </c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>
        <f>AG614</f>
        <v>4121504.5700000003</v>
      </c>
      <c r="AH613" s="34"/>
      <c r="AI613" s="34"/>
      <c r="AJ613" s="34"/>
      <c r="AK613" s="34"/>
      <c r="AL613" s="34">
        <f>AL614</f>
        <v>4121504.5700000003</v>
      </c>
      <c r="AM613" s="34"/>
      <c r="AN613" s="34"/>
      <c r="AO613" s="34">
        <f>AO614</f>
        <v>4121504.5700000003</v>
      </c>
    </row>
    <row r="614" spans="1:41" ht="38.25">
      <c r="A614" s="5" t="s">
        <v>10</v>
      </c>
      <c r="B614" s="99" t="s">
        <v>10</v>
      </c>
      <c r="C614" s="85" t="s">
        <v>71</v>
      </c>
      <c r="D614" s="85">
        <v>2</v>
      </c>
      <c r="E614" s="85">
        <v>13</v>
      </c>
      <c r="F614" s="85">
        <v>3</v>
      </c>
      <c r="G614" s="85">
        <v>921</v>
      </c>
      <c r="H614" s="85">
        <v>10040</v>
      </c>
      <c r="I614" s="85">
        <v>80040</v>
      </c>
      <c r="J614" s="100" t="s">
        <v>11</v>
      </c>
      <c r="K614" s="34">
        <f>K615+K616+K617</f>
        <v>3934719.44</v>
      </c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>
        <f>AG615+AG616+AG617</f>
        <v>4121504.5700000003</v>
      </c>
      <c r="AH614" s="34"/>
      <c r="AI614" s="34"/>
      <c r="AJ614" s="34"/>
      <c r="AK614" s="34"/>
      <c r="AL614" s="34">
        <f>AL615+AL616+AL617</f>
        <v>4121504.5700000003</v>
      </c>
      <c r="AM614" s="34"/>
      <c r="AN614" s="34"/>
      <c r="AO614" s="34">
        <f>AO615+AO616+AO617</f>
        <v>4121504.5700000003</v>
      </c>
    </row>
    <row r="615" spans="1:41" s="3" customFormat="1" ht="25.5">
      <c r="A615" s="5" t="s">
        <v>232</v>
      </c>
      <c r="B615" s="99" t="s">
        <v>232</v>
      </c>
      <c r="C615" s="85" t="s">
        <v>71</v>
      </c>
      <c r="D615" s="85">
        <v>2</v>
      </c>
      <c r="E615" s="85">
        <v>13</v>
      </c>
      <c r="F615" s="85">
        <v>3</v>
      </c>
      <c r="G615" s="85">
        <v>921</v>
      </c>
      <c r="H615" s="85">
        <v>10040</v>
      </c>
      <c r="I615" s="85">
        <v>80040</v>
      </c>
      <c r="J615" s="100">
        <v>121</v>
      </c>
      <c r="K615" s="34">
        <v>2949845.96</v>
      </c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>
        <v>3093306.12</v>
      </c>
      <c r="AH615" s="34"/>
      <c r="AI615" s="34"/>
      <c r="AJ615" s="34"/>
      <c r="AK615" s="34"/>
      <c r="AL615" s="34">
        <v>3093306.12</v>
      </c>
      <c r="AM615" s="34"/>
      <c r="AN615" s="34"/>
      <c r="AO615" s="34">
        <v>3093306.12</v>
      </c>
    </row>
    <row r="616" spans="1:41" ht="51">
      <c r="A616" s="5" t="s">
        <v>57</v>
      </c>
      <c r="B616" s="99" t="s">
        <v>57</v>
      </c>
      <c r="C616" s="85" t="s">
        <v>71</v>
      </c>
      <c r="D616" s="85">
        <v>2</v>
      </c>
      <c r="E616" s="85">
        <v>13</v>
      </c>
      <c r="F616" s="85">
        <v>3</v>
      </c>
      <c r="G616" s="85">
        <v>921</v>
      </c>
      <c r="H616" s="85">
        <v>10040</v>
      </c>
      <c r="I616" s="85">
        <v>80040</v>
      </c>
      <c r="J616" s="100">
        <v>122</v>
      </c>
      <c r="K616" s="34">
        <v>75900</v>
      </c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>
        <v>75900</v>
      </c>
      <c r="AH616" s="34"/>
      <c r="AI616" s="34"/>
      <c r="AJ616" s="34"/>
      <c r="AK616" s="34"/>
      <c r="AL616" s="34">
        <v>75900</v>
      </c>
      <c r="AM616" s="34"/>
      <c r="AN616" s="34"/>
      <c r="AO616" s="34">
        <v>75900</v>
      </c>
    </row>
    <row r="617" spans="1:41" ht="63.75">
      <c r="A617" s="5" t="s">
        <v>189</v>
      </c>
      <c r="B617" s="99" t="s">
        <v>189</v>
      </c>
      <c r="C617" s="85" t="s">
        <v>71</v>
      </c>
      <c r="D617" s="85">
        <v>2</v>
      </c>
      <c r="E617" s="85">
        <v>13</v>
      </c>
      <c r="F617" s="85">
        <v>3</v>
      </c>
      <c r="G617" s="85">
        <v>921</v>
      </c>
      <c r="H617" s="85">
        <v>10040</v>
      </c>
      <c r="I617" s="85">
        <v>80040</v>
      </c>
      <c r="J617" s="100">
        <v>129</v>
      </c>
      <c r="K617" s="34">
        <v>908973.48</v>
      </c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>
        <v>952298.45</v>
      </c>
      <c r="AH617" s="34"/>
      <c r="AI617" s="34"/>
      <c r="AJ617" s="34"/>
      <c r="AK617" s="34"/>
      <c r="AL617" s="34">
        <v>952298.45</v>
      </c>
      <c r="AM617" s="34"/>
      <c r="AN617" s="34"/>
      <c r="AO617" s="34">
        <v>952298.45</v>
      </c>
    </row>
    <row r="618" spans="1:41" ht="38.25">
      <c r="A618" s="5" t="s">
        <v>133</v>
      </c>
      <c r="B618" s="99" t="s">
        <v>133</v>
      </c>
      <c r="C618" s="85" t="s">
        <v>71</v>
      </c>
      <c r="D618" s="85">
        <v>2</v>
      </c>
      <c r="E618" s="85">
        <v>13</v>
      </c>
      <c r="F618" s="85">
        <v>3</v>
      </c>
      <c r="G618" s="85">
        <v>921</v>
      </c>
      <c r="H618" s="85">
        <v>10040</v>
      </c>
      <c r="I618" s="85">
        <v>80040</v>
      </c>
      <c r="J618" s="100" t="s">
        <v>12</v>
      </c>
      <c r="K618" s="34">
        <f>K619</f>
        <v>278645.9</v>
      </c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>
        <f>AG619</f>
        <v>278645.9</v>
      </c>
      <c r="AH618" s="34"/>
      <c r="AI618" s="34"/>
      <c r="AJ618" s="34"/>
      <c r="AK618" s="34"/>
      <c r="AL618" s="34">
        <f>AL619</f>
        <v>278645.9</v>
      </c>
      <c r="AM618" s="34"/>
      <c r="AN618" s="34"/>
      <c r="AO618" s="34">
        <f>AO619</f>
        <v>278645.9</v>
      </c>
    </row>
    <row r="619" spans="1:41" ht="38.25">
      <c r="A619" s="5" t="s">
        <v>13</v>
      </c>
      <c r="B619" s="99" t="s">
        <v>13</v>
      </c>
      <c r="C619" s="85" t="s">
        <v>71</v>
      </c>
      <c r="D619" s="85">
        <v>2</v>
      </c>
      <c r="E619" s="85">
        <v>13</v>
      </c>
      <c r="F619" s="85">
        <v>3</v>
      </c>
      <c r="G619" s="85">
        <v>921</v>
      </c>
      <c r="H619" s="85">
        <v>10040</v>
      </c>
      <c r="I619" s="85">
        <v>80040</v>
      </c>
      <c r="J619" s="100" t="s">
        <v>14</v>
      </c>
      <c r="K619" s="34">
        <f>K620</f>
        <v>278645.9</v>
      </c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>
        <f>AG620</f>
        <v>278645.9</v>
      </c>
      <c r="AH619" s="34"/>
      <c r="AI619" s="34"/>
      <c r="AJ619" s="34"/>
      <c r="AK619" s="34"/>
      <c r="AL619" s="34">
        <f>AL620</f>
        <v>278645.9</v>
      </c>
      <c r="AM619" s="34"/>
      <c r="AN619" s="34"/>
      <c r="AO619" s="34">
        <f>AO620</f>
        <v>278645.9</v>
      </c>
    </row>
    <row r="620" spans="1:41" ht="38.25">
      <c r="A620" s="9" t="s">
        <v>134</v>
      </c>
      <c r="B620" s="99" t="s">
        <v>134</v>
      </c>
      <c r="C620" s="85" t="s">
        <v>71</v>
      </c>
      <c r="D620" s="85">
        <v>2</v>
      </c>
      <c r="E620" s="85">
        <v>13</v>
      </c>
      <c r="F620" s="85">
        <v>3</v>
      </c>
      <c r="G620" s="85">
        <v>921</v>
      </c>
      <c r="H620" s="85">
        <v>10040</v>
      </c>
      <c r="I620" s="85">
        <v>80040</v>
      </c>
      <c r="J620" s="100">
        <v>244</v>
      </c>
      <c r="K620" s="34">
        <v>278645.9</v>
      </c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>
        <v>278645.9</v>
      </c>
      <c r="AH620" s="34"/>
      <c r="AI620" s="34"/>
      <c r="AJ620" s="34"/>
      <c r="AK620" s="34"/>
      <c r="AL620" s="34">
        <v>278645.9</v>
      </c>
      <c r="AM620" s="34"/>
      <c r="AN620" s="34"/>
      <c r="AO620" s="34">
        <v>278645.9</v>
      </c>
    </row>
    <row r="621" spans="1:41" s="40" customFormat="1" ht="12.75" hidden="1">
      <c r="A621" s="20" t="s">
        <v>15</v>
      </c>
      <c r="B621" s="54" t="s">
        <v>15</v>
      </c>
      <c r="C621" s="56" t="s">
        <v>71</v>
      </c>
      <c r="D621" s="56">
        <v>2</v>
      </c>
      <c r="E621" s="56">
        <v>13</v>
      </c>
      <c r="F621" s="56">
        <v>3</v>
      </c>
      <c r="G621" s="56">
        <v>921</v>
      </c>
      <c r="H621" s="56">
        <v>10040</v>
      </c>
      <c r="I621" s="56">
        <v>80040</v>
      </c>
      <c r="J621" s="57" t="s">
        <v>16</v>
      </c>
      <c r="K621" s="47">
        <f>K622</f>
        <v>3505.44</v>
      </c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>
        <f>AG622</f>
        <v>0</v>
      </c>
      <c r="AH621" s="47"/>
      <c r="AI621" s="47"/>
      <c r="AJ621" s="47"/>
      <c r="AK621" s="47"/>
      <c r="AL621" s="47">
        <f>AL622</f>
        <v>0</v>
      </c>
      <c r="AM621" s="47"/>
      <c r="AN621" s="47"/>
      <c r="AO621" s="47">
        <f>AO622</f>
        <v>0</v>
      </c>
    </row>
    <row r="622" spans="1:41" s="40" customFormat="1" ht="12.75" hidden="1">
      <c r="A622" s="20" t="s">
        <v>42</v>
      </c>
      <c r="B622" s="54" t="s">
        <v>42</v>
      </c>
      <c r="C622" s="56" t="s">
        <v>71</v>
      </c>
      <c r="D622" s="56">
        <v>2</v>
      </c>
      <c r="E622" s="56">
        <v>13</v>
      </c>
      <c r="F622" s="56">
        <v>3</v>
      </c>
      <c r="G622" s="56">
        <v>921</v>
      </c>
      <c r="H622" s="56">
        <v>10040</v>
      </c>
      <c r="I622" s="56">
        <v>80040</v>
      </c>
      <c r="J622" s="57">
        <v>850</v>
      </c>
      <c r="K622" s="47">
        <f>K623</f>
        <v>3505.44</v>
      </c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>
        <f>AG623+AG624</f>
        <v>0</v>
      </c>
      <c r="AH622" s="47"/>
      <c r="AI622" s="47"/>
      <c r="AJ622" s="47"/>
      <c r="AK622" s="47"/>
      <c r="AL622" s="47">
        <f>AL623+AL624</f>
        <v>0</v>
      </c>
      <c r="AM622" s="47"/>
      <c r="AN622" s="47"/>
      <c r="AO622" s="47">
        <f>AO623</f>
        <v>0</v>
      </c>
    </row>
    <row r="623" spans="1:41" s="40" customFormat="1" ht="25.5" hidden="1">
      <c r="A623" s="20" t="s">
        <v>19</v>
      </c>
      <c r="B623" s="54" t="s">
        <v>19</v>
      </c>
      <c r="C623" s="56" t="s">
        <v>71</v>
      </c>
      <c r="D623" s="56">
        <v>2</v>
      </c>
      <c r="E623" s="56">
        <v>13</v>
      </c>
      <c r="F623" s="56">
        <v>3</v>
      </c>
      <c r="G623" s="56">
        <v>921</v>
      </c>
      <c r="H623" s="56">
        <v>10040</v>
      </c>
      <c r="I623" s="56">
        <v>80040</v>
      </c>
      <c r="J623" s="57" t="s">
        <v>20</v>
      </c>
      <c r="K623" s="47">
        <v>3505.44</v>
      </c>
      <c r="L623" s="47"/>
      <c r="M623" s="47"/>
      <c r="N623" s="47">
        <v>-3505.44</v>
      </c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>
        <f>K623+L623+N623</f>
        <v>0</v>
      </c>
      <c r="AH623" s="47"/>
      <c r="AI623" s="47"/>
      <c r="AJ623" s="47"/>
      <c r="AK623" s="47"/>
      <c r="AL623" s="47">
        <v>0</v>
      </c>
      <c r="AM623" s="47"/>
      <c r="AN623" s="47"/>
      <c r="AO623" s="47">
        <v>0</v>
      </c>
    </row>
    <row r="624" spans="1:41" s="40" customFormat="1" ht="12.75" hidden="1">
      <c r="A624" s="20" t="s">
        <v>246</v>
      </c>
      <c r="B624" s="54" t="s">
        <v>246</v>
      </c>
      <c r="C624" s="56" t="s">
        <v>71</v>
      </c>
      <c r="D624" s="56">
        <v>2</v>
      </c>
      <c r="E624" s="56">
        <v>13</v>
      </c>
      <c r="F624" s="56">
        <v>3</v>
      </c>
      <c r="G624" s="56">
        <v>921</v>
      </c>
      <c r="H624" s="56">
        <v>10040</v>
      </c>
      <c r="I624" s="56">
        <v>80040</v>
      </c>
      <c r="J624" s="57">
        <v>853</v>
      </c>
      <c r="K624" s="47"/>
      <c r="L624" s="47"/>
      <c r="M624" s="47"/>
      <c r="N624" s="47">
        <v>3505.44</v>
      </c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>
        <v>0</v>
      </c>
      <c r="AH624" s="47"/>
      <c r="AI624" s="47"/>
      <c r="AJ624" s="47"/>
      <c r="AK624" s="47"/>
      <c r="AL624" s="47">
        <v>0</v>
      </c>
      <c r="AM624" s="47"/>
      <c r="AN624" s="47"/>
      <c r="AO624" s="47">
        <v>0</v>
      </c>
    </row>
    <row r="625" spans="1:41" s="44" customFormat="1" ht="38.25" hidden="1">
      <c r="A625" s="23" t="s">
        <v>228</v>
      </c>
      <c r="B625" s="125" t="s">
        <v>228</v>
      </c>
      <c r="C625" s="64" t="s">
        <v>71</v>
      </c>
      <c r="D625" s="64">
        <v>2</v>
      </c>
      <c r="E625" s="64">
        <v>13</v>
      </c>
      <c r="F625" s="64">
        <v>3</v>
      </c>
      <c r="G625" s="64">
        <v>921</v>
      </c>
      <c r="H625" s="64">
        <v>10042</v>
      </c>
      <c r="I625" s="64">
        <v>80070</v>
      </c>
      <c r="J625" s="41"/>
      <c r="K625" s="42"/>
      <c r="L625" s="42"/>
      <c r="M625" s="42"/>
      <c r="N625" s="42"/>
      <c r="O625" s="42">
        <f>O626</f>
        <v>281800</v>
      </c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>
        <f>AG626</f>
        <v>0</v>
      </c>
      <c r="AH625" s="42"/>
      <c r="AI625" s="42"/>
      <c r="AJ625" s="42"/>
      <c r="AK625" s="42"/>
      <c r="AL625" s="42"/>
      <c r="AM625" s="42"/>
      <c r="AN625" s="42"/>
      <c r="AO625" s="42"/>
    </row>
    <row r="626" spans="1:41" s="40" customFormat="1" ht="38.25" hidden="1">
      <c r="A626" s="25" t="s">
        <v>133</v>
      </c>
      <c r="B626" s="54" t="s">
        <v>133</v>
      </c>
      <c r="C626" s="56" t="s">
        <v>71</v>
      </c>
      <c r="D626" s="56">
        <v>2</v>
      </c>
      <c r="E626" s="56">
        <v>13</v>
      </c>
      <c r="F626" s="56">
        <v>3</v>
      </c>
      <c r="G626" s="56">
        <v>921</v>
      </c>
      <c r="H626" s="56">
        <v>10042</v>
      </c>
      <c r="I626" s="56">
        <v>80070</v>
      </c>
      <c r="J626" s="57">
        <v>200</v>
      </c>
      <c r="K626" s="47"/>
      <c r="L626" s="47"/>
      <c r="M626" s="47"/>
      <c r="N626" s="47"/>
      <c r="O626" s="47">
        <f>O627</f>
        <v>281800</v>
      </c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>
        <f>AG627</f>
        <v>0</v>
      </c>
      <c r="AH626" s="47"/>
      <c r="AI626" s="47"/>
      <c r="AJ626" s="47"/>
      <c r="AK626" s="47"/>
      <c r="AL626" s="47"/>
      <c r="AM626" s="47"/>
      <c r="AN626" s="47"/>
      <c r="AO626" s="47"/>
    </row>
    <row r="627" spans="1:41" s="40" customFormat="1" ht="38.25" hidden="1">
      <c r="A627" s="25" t="s">
        <v>13</v>
      </c>
      <c r="B627" s="54" t="s">
        <v>13</v>
      </c>
      <c r="C627" s="56" t="s">
        <v>71</v>
      </c>
      <c r="D627" s="56">
        <v>2</v>
      </c>
      <c r="E627" s="56">
        <v>13</v>
      </c>
      <c r="F627" s="56">
        <v>3</v>
      </c>
      <c r="G627" s="56">
        <v>921</v>
      </c>
      <c r="H627" s="56">
        <v>10042</v>
      </c>
      <c r="I627" s="56">
        <v>80070</v>
      </c>
      <c r="J627" s="57">
        <v>240</v>
      </c>
      <c r="K627" s="47"/>
      <c r="L627" s="47"/>
      <c r="M627" s="47"/>
      <c r="N627" s="47"/>
      <c r="O627" s="47">
        <f>O628</f>
        <v>281800</v>
      </c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>
        <f>AG628</f>
        <v>0</v>
      </c>
      <c r="AH627" s="47"/>
      <c r="AI627" s="47"/>
      <c r="AJ627" s="47"/>
      <c r="AK627" s="47"/>
      <c r="AL627" s="47"/>
      <c r="AM627" s="47"/>
      <c r="AN627" s="47"/>
      <c r="AO627" s="47"/>
    </row>
    <row r="628" spans="1:41" s="40" customFormat="1" ht="38.25" hidden="1">
      <c r="A628" s="25" t="s">
        <v>134</v>
      </c>
      <c r="B628" s="54" t="s">
        <v>134</v>
      </c>
      <c r="C628" s="56" t="s">
        <v>71</v>
      </c>
      <c r="D628" s="56">
        <v>2</v>
      </c>
      <c r="E628" s="56">
        <v>13</v>
      </c>
      <c r="F628" s="56">
        <v>3</v>
      </c>
      <c r="G628" s="56">
        <v>921</v>
      </c>
      <c r="H628" s="56">
        <v>10042</v>
      </c>
      <c r="I628" s="56">
        <v>80070</v>
      </c>
      <c r="J628" s="57">
        <v>244</v>
      </c>
      <c r="K628" s="47"/>
      <c r="L628" s="47"/>
      <c r="M628" s="47"/>
      <c r="N628" s="47"/>
      <c r="O628" s="47">
        <v>281800</v>
      </c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>
        <v>0</v>
      </c>
      <c r="AH628" s="47"/>
      <c r="AI628" s="47"/>
      <c r="AJ628" s="47"/>
      <c r="AK628" s="47"/>
      <c r="AL628" s="47"/>
      <c r="AM628" s="47"/>
      <c r="AN628" s="47"/>
      <c r="AO628" s="47"/>
    </row>
    <row r="629" spans="1:41" s="3" customFormat="1" ht="25.5">
      <c r="A629" s="35"/>
      <c r="B629" s="87" t="s">
        <v>321</v>
      </c>
      <c r="C629" s="88" t="s">
        <v>71</v>
      </c>
      <c r="D629" s="88">
        <v>2</v>
      </c>
      <c r="E629" s="88">
        <v>13</v>
      </c>
      <c r="F629" s="88">
        <v>3</v>
      </c>
      <c r="G629" s="88">
        <v>921</v>
      </c>
      <c r="H629" s="88"/>
      <c r="I629" s="88">
        <v>83360</v>
      </c>
      <c r="J629" s="89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>
        <f>AG630</f>
        <v>3505.44</v>
      </c>
      <c r="AH629" s="37"/>
      <c r="AI629" s="37"/>
      <c r="AJ629" s="37"/>
      <c r="AK629" s="37"/>
      <c r="AL629" s="37">
        <f>AL630</f>
        <v>3505.44</v>
      </c>
      <c r="AM629" s="37"/>
      <c r="AN629" s="37"/>
      <c r="AO629" s="37">
        <f>AO630</f>
        <v>3505.44</v>
      </c>
    </row>
    <row r="630" spans="1:41" ht="12.75">
      <c r="A630" s="36"/>
      <c r="B630" s="99" t="s">
        <v>15</v>
      </c>
      <c r="C630" s="85" t="s">
        <v>71</v>
      </c>
      <c r="D630" s="85">
        <v>2</v>
      </c>
      <c r="E630" s="85">
        <v>13</v>
      </c>
      <c r="F630" s="85">
        <v>3</v>
      </c>
      <c r="G630" s="85">
        <v>921</v>
      </c>
      <c r="H630" s="85"/>
      <c r="I630" s="85">
        <v>83360</v>
      </c>
      <c r="J630" s="100" t="s">
        <v>16</v>
      </c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>
        <f>AG631</f>
        <v>3505.44</v>
      </c>
      <c r="AH630" s="34"/>
      <c r="AI630" s="34"/>
      <c r="AJ630" s="34"/>
      <c r="AK630" s="34"/>
      <c r="AL630" s="34">
        <f>AL631</f>
        <v>3505.44</v>
      </c>
      <c r="AM630" s="34"/>
      <c r="AN630" s="34"/>
      <c r="AO630" s="34">
        <f>AO631</f>
        <v>3505.44</v>
      </c>
    </row>
    <row r="631" spans="1:41" ht="12.75">
      <c r="A631" s="36"/>
      <c r="B631" s="99" t="s">
        <v>42</v>
      </c>
      <c r="C631" s="85" t="s">
        <v>71</v>
      </c>
      <c r="D631" s="85">
        <v>2</v>
      </c>
      <c r="E631" s="85">
        <v>13</v>
      </c>
      <c r="F631" s="85">
        <v>3</v>
      </c>
      <c r="G631" s="85">
        <v>921</v>
      </c>
      <c r="H631" s="85"/>
      <c r="I631" s="85">
        <v>83360</v>
      </c>
      <c r="J631" s="100">
        <v>850</v>
      </c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>
        <f>AG632+AG633</f>
        <v>3505.44</v>
      </c>
      <c r="AH631" s="34"/>
      <c r="AI631" s="34"/>
      <c r="AJ631" s="34"/>
      <c r="AK631" s="34"/>
      <c r="AL631" s="34">
        <f>AL632+AL633</f>
        <v>3505.44</v>
      </c>
      <c r="AM631" s="34"/>
      <c r="AN631" s="34"/>
      <c r="AO631" s="34">
        <f>AO632+AO633</f>
        <v>3505.44</v>
      </c>
    </row>
    <row r="632" spans="1:41" s="40" customFormat="1" ht="25.5" hidden="1">
      <c r="A632" s="25"/>
      <c r="B632" s="54" t="s">
        <v>19</v>
      </c>
      <c r="C632" s="56" t="s">
        <v>71</v>
      </c>
      <c r="D632" s="56">
        <v>2</v>
      </c>
      <c r="E632" s="56">
        <v>13</v>
      </c>
      <c r="F632" s="56">
        <v>3</v>
      </c>
      <c r="G632" s="56">
        <v>921</v>
      </c>
      <c r="H632" s="56"/>
      <c r="I632" s="56">
        <v>83360</v>
      </c>
      <c r="J632" s="57" t="s">
        <v>20</v>
      </c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>
        <v>0</v>
      </c>
      <c r="AH632" s="47"/>
      <c r="AI632" s="47"/>
      <c r="AJ632" s="47"/>
      <c r="AK632" s="47"/>
      <c r="AL632" s="47">
        <v>0</v>
      </c>
      <c r="AM632" s="47"/>
      <c r="AN632" s="47"/>
      <c r="AO632" s="47">
        <v>0</v>
      </c>
    </row>
    <row r="633" spans="1:41" ht="12.75">
      <c r="A633" s="36"/>
      <c r="B633" s="99" t="s">
        <v>246</v>
      </c>
      <c r="C633" s="85" t="s">
        <v>71</v>
      </c>
      <c r="D633" s="85">
        <v>2</v>
      </c>
      <c r="E633" s="85">
        <v>13</v>
      </c>
      <c r="F633" s="85">
        <v>3</v>
      </c>
      <c r="G633" s="85">
        <v>921</v>
      </c>
      <c r="H633" s="85"/>
      <c r="I633" s="85">
        <v>83360</v>
      </c>
      <c r="J633" s="100">
        <v>853</v>
      </c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>
        <v>3505.44</v>
      </c>
      <c r="AH633" s="34"/>
      <c r="AI633" s="34"/>
      <c r="AJ633" s="34"/>
      <c r="AK633" s="34"/>
      <c r="AL633" s="34">
        <v>3505.44</v>
      </c>
      <c r="AM633" s="34"/>
      <c r="AN633" s="34"/>
      <c r="AO633" s="34">
        <v>3505.44</v>
      </c>
    </row>
    <row r="634" spans="1:41" ht="54" customHeight="1">
      <c r="A634" s="6" t="s">
        <v>86</v>
      </c>
      <c r="B634" s="87" t="s">
        <v>86</v>
      </c>
      <c r="C634" s="88" t="s">
        <v>71</v>
      </c>
      <c r="D634" s="88">
        <v>3</v>
      </c>
      <c r="E634" s="88"/>
      <c r="F634" s="88"/>
      <c r="G634" s="88"/>
      <c r="H634" s="85"/>
      <c r="I634" s="85"/>
      <c r="J634" s="100"/>
      <c r="K634" s="37">
        <f>K635</f>
        <v>4248912</v>
      </c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7">
        <f>AG635</f>
        <v>11262540.8</v>
      </c>
      <c r="AH634" s="37"/>
      <c r="AI634" s="37"/>
      <c r="AJ634" s="37"/>
      <c r="AK634" s="37"/>
      <c r="AL634" s="37">
        <f>AL635</f>
        <v>1571304</v>
      </c>
      <c r="AM634" s="37"/>
      <c r="AN634" s="37"/>
      <c r="AO634" s="37">
        <f>AO635</f>
        <v>1571304</v>
      </c>
    </row>
    <row r="635" spans="1:41" ht="57" customHeight="1">
      <c r="A635" s="6" t="s">
        <v>178</v>
      </c>
      <c r="B635" s="87" t="s">
        <v>178</v>
      </c>
      <c r="C635" s="88" t="s">
        <v>71</v>
      </c>
      <c r="D635" s="88">
        <v>3</v>
      </c>
      <c r="E635" s="88">
        <v>11</v>
      </c>
      <c r="F635" s="88"/>
      <c r="G635" s="88"/>
      <c r="H635" s="85"/>
      <c r="I635" s="85"/>
      <c r="J635" s="100"/>
      <c r="K635" s="37">
        <f>K636+K644</f>
        <v>4248912</v>
      </c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7">
        <f>AG636+AG644</f>
        <v>11262540.8</v>
      </c>
      <c r="AH635" s="37"/>
      <c r="AI635" s="37"/>
      <c r="AJ635" s="37"/>
      <c r="AK635" s="37"/>
      <c r="AL635" s="37">
        <f>AL636+AL644</f>
        <v>1571304</v>
      </c>
      <c r="AM635" s="37"/>
      <c r="AN635" s="37"/>
      <c r="AO635" s="37">
        <f>AO636+AO644</f>
        <v>1571304</v>
      </c>
    </row>
    <row r="636" spans="1:41" s="40" customFormat="1" ht="12.75" hidden="1">
      <c r="A636" s="19" t="s">
        <v>41</v>
      </c>
      <c r="B636" s="63" t="s">
        <v>41</v>
      </c>
      <c r="C636" s="64" t="s">
        <v>71</v>
      </c>
      <c r="D636" s="64">
        <v>3</v>
      </c>
      <c r="E636" s="64">
        <v>11</v>
      </c>
      <c r="F636" s="64">
        <v>1</v>
      </c>
      <c r="G636" s="64">
        <v>902</v>
      </c>
      <c r="H636" s="56"/>
      <c r="I636" s="56"/>
      <c r="J636" s="57"/>
      <c r="K636" s="42">
        <f>K637</f>
        <v>1000000</v>
      </c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2">
        <f>AG637</f>
        <v>0</v>
      </c>
      <c r="AH636" s="42"/>
      <c r="AI636" s="42"/>
      <c r="AJ636" s="42"/>
      <c r="AK636" s="42"/>
      <c r="AL636" s="42">
        <f>AL637</f>
        <v>0</v>
      </c>
      <c r="AM636" s="42"/>
      <c r="AN636" s="42"/>
      <c r="AO636" s="42">
        <f>AO637</f>
        <v>0</v>
      </c>
    </row>
    <row r="637" spans="1:41" s="40" customFormat="1" ht="22.5" customHeight="1" hidden="1">
      <c r="A637" s="19" t="s">
        <v>87</v>
      </c>
      <c r="B637" s="125" t="s">
        <v>311</v>
      </c>
      <c r="C637" s="64" t="s">
        <v>71</v>
      </c>
      <c r="D637" s="64">
        <v>3</v>
      </c>
      <c r="E637" s="64">
        <v>11</v>
      </c>
      <c r="F637" s="64">
        <v>1</v>
      </c>
      <c r="G637" s="64">
        <v>902</v>
      </c>
      <c r="H637" s="64">
        <v>13250</v>
      </c>
      <c r="I637" s="64">
        <v>82330</v>
      </c>
      <c r="J637" s="41"/>
      <c r="K637" s="42">
        <f>K641</f>
        <v>1000000</v>
      </c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>
        <f>AG641+AG638</f>
        <v>0</v>
      </c>
      <c r="AH637" s="42"/>
      <c r="AI637" s="42"/>
      <c r="AJ637" s="42"/>
      <c r="AK637" s="42"/>
      <c r="AL637" s="42">
        <f>AL641</f>
        <v>0</v>
      </c>
      <c r="AM637" s="42"/>
      <c r="AN637" s="42"/>
      <c r="AO637" s="42">
        <f>AO641</f>
        <v>0</v>
      </c>
    </row>
    <row r="638" spans="1:41" s="40" customFormat="1" ht="47.25" customHeight="1" hidden="1">
      <c r="A638" s="20" t="s">
        <v>133</v>
      </c>
      <c r="B638" s="54" t="s">
        <v>133</v>
      </c>
      <c r="C638" s="56" t="s">
        <v>71</v>
      </c>
      <c r="D638" s="56">
        <v>3</v>
      </c>
      <c r="E638" s="56">
        <v>11</v>
      </c>
      <c r="F638" s="56">
        <v>1</v>
      </c>
      <c r="G638" s="56">
        <v>902</v>
      </c>
      <c r="H638" s="56">
        <v>13250</v>
      </c>
      <c r="I638" s="56">
        <v>82330</v>
      </c>
      <c r="J638" s="57">
        <v>200</v>
      </c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7">
        <f>AG639</f>
        <v>0</v>
      </c>
      <c r="AH638" s="47"/>
      <c r="AI638" s="47"/>
      <c r="AJ638" s="47"/>
      <c r="AK638" s="47"/>
      <c r="AL638" s="42"/>
      <c r="AM638" s="42"/>
      <c r="AN638" s="42"/>
      <c r="AO638" s="42"/>
    </row>
    <row r="639" spans="1:41" s="40" customFormat="1" ht="46.5" customHeight="1" hidden="1">
      <c r="A639" s="20" t="s">
        <v>13</v>
      </c>
      <c r="B639" s="54" t="s">
        <v>13</v>
      </c>
      <c r="C639" s="56" t="s">
        <v>71</v>
      </c>
      <c r="D639" s="56">
        <v>3</v>
      </c>
      <c r="E639" s="56">
        <v>11</v>
      </c>
      <c r="F639" s="56">
        <v>1</v>
      </c>
      <c r="G639" s="56">
        <v>902</v>
      </c>
      <c r="H639" s="56">
        <v>13250</v>
      </c>
      <c r="I639" s="56">
        <v>82330</v>
      </c>
      <c r="J639" s="57">
        <v>240</v>
      </c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7">
        <f>AG640</f>
        <v>0</v>
      </c>
      <c r="AH639" s="47"/>
      <c r="AI639" s="47"/>
      <c r="AJ639" s="47"/>
      <c r="AK639" s="47"/>
      <c r="AL639" s="42"/>
      <c r="AM639" s="42"/>
      <c r="AN639" s="42"/>
      <c r="AO639" s="42"/>
    </row>
    <row r="640" spans="1:41" s="40" customFormat="1" ht="46.5" customHeight="1" hidden="1">
      <c r="A640" s="25" t="s">
        <v>190</v>
      </c>
      <c r="B640" s="54" t="s">
        <v>190</v>
      </c>
      <c r="C640" s="56" t="s">
        <v>71</v>
      </c>
      <c r="D640" s="56">
        <v>3</v>
      </c>
      <c r="E640" s="56">
        <v>11</v>
      </c>
      <c r="F640" s="56">
        <v>1</v>
      </c>
      <c r="G640" s="56">
        <v>902</v>
      </c>
      <c r="H640" s="56">
        <v>13250</v>
      </c>
      <c r="I640" s="56">
        <v>82330</v>
      </c>
      <c r="J640" s="57">
        <v>244</v>
      </c>
      <c r="K640" s="42"/>
      <c r="L640" s="42"/>
      <c r="M640" s="42"/>
      <c r="N640" s="47">
        <v>1999999</v>
      </c>
      <c r="O640" s="47"/>
      <c r="P640" s="47"/>
      <c r="Q640" s="47"/>
      <c r="R640" s="47"/>
      <c r="S640" s="47">
        <v>0</v>
      </c>
      <c r="T640" s="47"/>
      <c r="U640" s="47"/>
      <c r="V640" s="47">
        <v>-229537.79</v>
      </c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>
        <v>0</v>
      </c>
      <c r="AH640" s="47"/>
      <c r="AI640" s="47"/>
      <c r="AJ640" s="47"/>
      <c r="AK640" s="47"/>
      <c r="AL640" s="42">
        <v>0</v>
      </c>
      <c r="AM640" s="42"/>
      <c r="AN640" s="42"/>
      <c r="AO640" s="42">
        <v>0</v>
      </c>
    </row>
    <row r="641" spans="1:41" s="40" customFormat="1" ht="38.25" hidden="1">
      <c r="A641" s="25" t="s">
        <v>141</v>
      </c>
      <c r="B641" s="54" t="s">
        <v>141</v>
      </c>
      <c r="C641" s="56" t="s">
        <v>71</v>
      </c>
      <c r="D641" s="56">
        <v>3</v>
      </c>
      <c r="E641" s="56">
        <v>11</v>
      </c>
      <c r="F641" s="56">
        <v>1</v>
      </c>
      <c r="G641" s="56">
        <v>902</v>
      </c>
      <c r="H641" s="56">
        <v>13250</v>
      </c>
      <c r="I641" s="56">
        <v>82330</v>
      </c>
      <c r="J641" s="57">
        <v>400</v>
      </c>
      <c r="K641" s="47">
        <f>K642</f>
        <v>1000000</v>
      </c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>
        <f>AG642</f>
        <v>0</v>
      </c>
      <c r="AH641" s="47"/>
      <c r="AI641" s="47"/>
      <c r="AJ641" s="47"/>
      <c r="AK641" s="47"/>
      <c r="AL641" s="47">
        <f>AL642</f>
        <v>0</v>
      </c>
      <c r="AM641" s="47"/>
      <c r="AN641" s="47"/>
      <c r="AO641" s="47">
        <f>AO642</f>
        <v>0</v>
      </c>
    </row>
    <row r="642" spans="1:41" s="40" customFormat="1" ht="12.75" hidden="1">
      <c r="A642" s="25" t="s">
        <v>44</v>
      </c>
      <c r="B642" s="54" t="s">
        <v>44</v>
      </c>
      <c r="C642" s="56" t="s">
        <v>71</v>
      </c>
      <c r="D642" s="56">
        <v>3</v>
      </c>
      <c r="E642" s="56">
        <v>11</v>
      </c>
      <c r="F642" s="56">
        <v>1</v>
      </c>
      <c r="G642" s="56">
        <v>902</v>
      </c>
      <c r="H642" s="56">
        <v>13250</v>
      </c>
      <c r="I642" s="56">
        <v>82330</v>
      </c>
      <c r="J642" s="57">
        <v>410</v>
      </c>
      <c r="K642" s="47">
        <f>K643</f>
        <v>1000000</v>
      </c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>
        <f>AG643</f>
        <v>0</v>
      </c>
      <c r="AH642" s="47"/>
      <c r="AI642" s="47"/>
      <c r="AJ642" s="47"/>
      <c r="AK642" s="47"/>
      <c r="AL642" s="47">
        <f>AL643</f>
        <v>0</v>
      </c>
      <c r="AM642" s="47"/>
      <c r="AN642" s="47"/>
      <c r="AO642" s="47">
        <f>AO643</f>
        <v>0</v>
      </c>
    </row>
    <row r="643" spans="1:41" s="44" customFormat="1" ht="51" hidden="1">
      <c r="A643" s="25" t="s">
        <v>84</v>
      </c>
      <c r="B643" s="54" t="s">
        <v>84</v>
      </c>
      <c r="C643" s="56" t="s">
        <v>71</v>
      </c>
      <c r="D643" s="56">
        <v>3</v>
      </c>
      <c r="E643" s="56">
        <v>11</v>
      </c>
      <c r="F643" s="56">
        <v>1</v>
      </c>
      <c r="G643" s="56">
        <v>902</v>
      </c>
      <c r="H643" s="56">
        <v>13250</v>
      </c>
      <c r="I643" s="56">
        <v>82330</v>
      </c>
      <c r="J643" s="57">
        <v>414</v>
      </c>
      <c r="K643" s="47">
        <v>1000000</v>
      </c>
      <c r="L643" s="47">
        <v>3000000</v>
      </c>
      <c r="M643" s="47"/>
      <c r="N643" s="47">
        <v>-3999999</v>
      </c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>
        <v>0</v>
      </c>
      <c r="AH643" s="47"/>
      <c r="AI643" s="47"/>
      <c r="AJ643" s="47"/>
      <c r="AK643" s="47"/>
      <c r="AL643" s="47">
        <v>0</v>
      </c>
      <c r="AM643" s="47"/>
      <c r="AN643" s="47"/>
      <c r="AO643" s="47">
        <v>0</v>
      </c>
    </row>
    <row r="644" spans="1:41" ht="36.75" customHeight="1">
      <c r="A644" s="6" t="s">
        <v>52</v>
      </c>
      <c r="B644" s="87" t="s">
        <v>52</v>
      </c>
      <c r="C644" s="88" t="s">
        <v>71</v>
      </c>
      <c r="D644" s="88">
        <v>3</v>
      </c>
      <c r="E644" s="88">
        <v>11</v>
      </c>
      <c r="F644" s="88">
        <v>1</v>
      </c>
      <c r="G644" s="88">
        <v>921</v>
      </c>
      <c r="H644" s="85"/>
      <c r="I644" s="85"/>
      <c r="J644" s="100"/>
      <c r="K644" s="37">
        <f>K650+K665+K657+K673+K661+K669+K681+K689+K685+K677</f>
        <v>3248912</v>
      </c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7">
        <f>AG645+AG650+AG665+AG657+AG673+AG661+AG669+AG681+AG689+AG685+AG677+AG693+AG697</f>
        <v>11262540.8</v>
      </c>
      <c r="AH644" s="37"/>
      <c r="AI644" s="37"/>
      <c r="AJ644" s="37"/>
      <c r="AK644" s="37"/>
      <c r="AL644" s="37">
        <f>AL645+AL650+AL665+AL657+AL673+AL661+AL669+AL681+AL689+AL685+AL677</f>
        <v>1571304</v>
      </c>
      <c r="AM644" s="37"/>
      <c r="AN644" s="37"/>
      <c r="AO644" s="37">
        <f>AO645+AO650+AO665+AO657+AO673+AO661+AO669+AO681+AO689+AO685+AO677</f>
        <v>1571304</v>
      </c>
    </row>
    <row r="645" spans="1:41" s="70" customFormat="1" ht="42.75" customHeight="1">
      <c r="A645" s="69"/>
      <c r="B645" s="104" t="s">
        <v>299</v>
      </c>
      <c r="C645" s="88" t="s">
        <v>71</v>
      </c>
      <c r="D645" s="88">
        <v>3</v>
      </c>
      <c r="E645" s="88">
        <v>11</v>
      </c>
      <c r="F645" s="88">
        <v>1</v>
      </c>
      <c r="G645" s="88">
        <v>921</v>
      </c>
      <c r="H645" s="88"/>
      <c r="I645" s="153">
        <v>82300</v>
      </c>
      <c r="J645" s="154" t="s">
        <v>268</v>
      </c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>
        <f>AG646</f>
        <v>8269990</v>
      </c>
      <c r="AH645" s="37"/>
      <c r="AI645" s="37"/>
      <c r="AJ645" s="37"/>
      <c r="AK645" s="37"/>
      <c r="AL645" s="175">
        <f>AL646</f>
        <v>0</v>
      </c>
      <c r="AM645" s="175"/>
      <c r="AN645" s="175"/>
      <c r="AO645" s="175">
        <f>AO646</f>
        <v>0</v>
      </c>
    </row>
    <row r="646" spans="1:41" ht="38.25">
      <c r="A646" s="6"/>
      <c r="B646" s="155" t="s">
        <v>258</v>
      </c>
      <c r="C646" s="85" t="s">
        <v>71</v>
      </c>
      <c r="D646" s="85">
        <v>3</v>
      </c>
      <c r="E646" s="85">
        <v>11</v>
      </c>
      <c r="F646" s="85">
        <v>1</v>
      </c>
      <c r="G646" s="85">
        <v>921</v>
      </c>
      <c r="H646" s="85"/>
      <c r="I646" s="71">
        <v>82300</v>
      </c>
      <c r="J646" s="68" t="s">
        <v>21</v>
      </c>
      <c r="K646" s="37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>
        <f>AG647</f>
        <v>8269990</v>
      </c>
      <c r="AH646" s="34"/>
      <c r="AI646" s="34"/>
      <c r="AJ646" s="34"/>
      <c r="AK646" s="34"/>
      <c r="AL646" s="176">
        <f>AL647</f>
        <v>0</v>
      </c>
      <c r="AM646" s="176"/>
      <c r="AN646" s="176"/>
      <c r="AO646" s="176">
        <f>AO647</f>
        <v>0</v>
      </c>
    </row>
    <row r="647" spans="1:41" ht="25.5">
      <c r="A647" s="6"/>
      <c r="B647" s="155" t="s">
        <v>259</v>
      </c>
      <c r="C647" s="85" t="s">
        <v>71</v>
      </c>
      <c r="D647" s="85">
        <v>3</v>
      </c>
      <c r="E647" s="85">
        <v>11</v>
      </c>
      <c r="F647" s="85">
        <v>1</v>
      </c>
      <c r="G647" s="85">
        <v>921</v>
      </c>
      <c r="H647" s="85"/>
      <c r="I647" s="71">
        <v>82300</v>
      </c>
      <c r="J647" s="68" t="s">
        <v>331</v>
      </c>
      <c r="K647" s="37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>
        <f>AG648</f>
        <v>8269990</v>
      </c>
      <c r="AH647" s="34"/>
      <c r="AI647" s="34"/>
      <c r="AJ647" s="34"/>
      <c r="AK647" s="34"/>
      <c r="AL647" s="176">
        <f>AL648</f>
        <v>0</v>
      </c>
      <c r="AM647" s="176"/>
      <c r="AN647" s="176"/>
      <c r="AO647" s="176">
        <f>AO648</f>
        <v>0</v>
      </c>
    </row>
    <row r="648" spans="1:41" ht="25.5">
      <c r="A648" s="6"/>
      <c r="B648" s="155" t="s">
        <v>330</v>
      </c>
      <c r="C648" s="85" t="s">
        <v>71</v>
      </c>
      <c r="D648" s="85">
        <v>3</v>
      </c>
      <c r="E648" s="85">
        <v>11</v>
      </c>
      <c r="F648" s="85">
        <v>1</v>
      </c>
      <c r="G648" s="85">
        <v>921</v>
      </c>
      <c r="H648" s="85"/>
      <c r="I648" s="71">
        <v>82300</v>
      </c>
      <c r="J648" s="68" t="s">
        <v>332</v>
      </c>
      <c r="K648" s="37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>
        <v>4269990</v>
      </c>
      <c r="AB648" s="34">
        <v>4254934.1</v>
      </c>
      <c r="AC648" s="34"/>
      <c r="AD648" s="34">
        <v>-2000000</v>
      </c>
      <c r="AE648" s="34"/>
      <c r="AF648" s="34"/>
      <c r="AG648" s="34">
        <f>10269990+AD648</f>
        <v>8269990</v>
      </c>
      <c r="AH648" s="34"/>
      <c r="AI648" s="34"/>
      <c r="AJ648" s="34"/>
      <c r="AK648" s="34"/>
      <c r="AL648" s="176">
        <v>0</v>
      </c>
      <c r="AM648" s="176"/>
      <c r="AN648" s="176"/>
      <c r="AO648" s="176">
        <v>0</v>
      </c>
    </row>
    <row r="649" spans="1:41" ht="12.75" hidden="1">
      <c r="A649" s="6"/>
      <c r="B649" s="87"/>
      <c r="C649" s="88"/>
      <c r="D649" s="88"/>
      <c r="E649" s="88"/>
      <c r="F649" s="88"/>
      <c r="G649" s="88"/>
      <c r="H649" s="85"/>
      <c r="I649" s="85"/>
      <c r="J649" s="100"/>
      <c r="K649" s="37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7"/>
      <c r="AH649" s="37"/>
      <c r="AI649" s="37"/>
      <c r="AJ649" s="37"/>
      <c r="AK649" s="37"/>
      <c r="AL649" s="37"/>
      <c r="AM649" s="37"/>
      <c r="AN649" s="37"/>
      <c r="AO649" s="37"/>
    </row>
    <row r="650" spans="1:41" ht="36.75" customHeight="1">
      <c r="A650" s="6" t="s">
        <v>87</v>
      </c>
      <c r="B650" s="95" t="s">
        <v>311</v>
      </c>
      <c r="C650" s="88" t="s">
        <v>71</v>
      </c>
      <c r="D650" s="88">
        <v>3</v>
      </c>
      <c r="E650" s="88">
        <v>11</v>
      </c>
      <c r="F650" s="88">
        <v>1</v>
      </c>
      <c r="G650" s="88">
        <v>921</v>
      </c>
      <c r="H650" s="88">
        <v>13250</v>
      </c>
      <c r="I650" s="88">
        <v>82330</v>
      </c>
      <c r="J650" s="89"/>
      <c r="K650" s="37">
        <f>K651+K654</f>
        <v>2428112</v>
      </c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>
        <f>AG651+AG654</f>
        <v>695346.8</v>
      </c>
      <c r="AH650" s="37"/>
      <c r="AI650" s="37"/>
      <c r="AJ650" s="37"/>
      <c r="AK650" s="37"/>
      <c r="AL650" s="37">
        <f>AL651+AL654</f>
        <v>525000</v>
      </c>
      <c r="AM650" s="37"/>
      <c r="AN650" s="37"/>
      <c r="AO650" s="37">
        <f>AO651+AO654</f>
        <v>525000</v>
      </c>
    </row>
    <row r="651" spans="1:41" ht="38.25">
      <c r="A651" s="5" t="s">
        <v>133</v>
      </c>
      <c r="B651" s="99" t="s">
        <v>133</v>
      </c>
      <c r="C651" s="85" t="s">
        <v>71</v>
      </c>
      <c r="D651" s="85">
        <v>3</v>
      </c>
      <c r="E651" s="85">
        <v>11</v>
      </c>
      <c r="F651" s="85">
        <v>1</v>
      </c>
      <c r="G651" s="85">
        <v>921</v>
      </c>
      <c r="H651" s="85">
        <v>13250</v>
      </c>
      <c r="I651" s="85">
        <v>82330</v>
      </c>
      <c r="J651" s="100">
        <v>200</v>
      </c>
      <c r="K651" s="34">
        <f>K652</f>
        <v>0</v>
      </c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>
        <f>AG652</f>
        <v>200000</v>
      </c>
      <c r="AH651" s="34"/>
      <c r="AI651" s="34"/>
      <c r="AJ651" s="34"/>
      <c r="AK651" s="34"/>
      <c r="AL651" s="34">
        <f>AL652</f>
        <v>200000</v>
      </c>
      <c r="AM651" s="34"/>
      <c r="AN651" s="34"/>
      <c r="AO651" s="34">
        <f>AO652</f>
        <v>200000</v>
      </c>
    </row>
    <row r="652" spans="1:41" ht="38.25">
      <c r="A652" s="5" t="s">
        <v>13</v>
      </c>
      <c r="B652" s="99" t="s">
        <v>13</v>
      </c>
      <c r="C652" s="85" t="s">
        <v>71</v>
      </c>
      <c r="D652" s="85">
        <v>3</v>
      </c>
      <c r="E652" s="85">
        <v>11</v>
      </c>
      <c r="F652" s="85">
        <v>1</v>
      </c>
      <c r="G652" s="85">
        <v>921</v>
      </c>
      <c r="H652" s="85">
        <v>13250</v>
      </c>
      <c r="I652" s="85">
        <v>82330</v>
      </c>
      <c r="J652" s="100">
        <v>240</v>
      </c>
      <c r="K652" s="34">
        <f>K653</f>
        <v>0</v>
      </c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>
        <f>AG653</f>
        <v>200000</v>
      </c>
      <c r="AH652" s="34"/>
      <c r="AI652" s="34"/>
      <c r="AJ652" s="34"/>
      <c r="AK652" s="34"/>
      <c r="AL652" s="34">
        <f>AL653</f>
        <v>200000</v>
      </c>
      <c r="AM652" s="34"/>
      <c r="AN652" s="34"/>
      <c r="AO652" s="34">
        <f>AO653</f>
        <v>200000</v>
      </c>
    </row>
    <row r="653" spans="1:41" s="3" customFormat="1" ht="38.25">
      <c r="A653" s="9" t="s">
        <v>190</v>
      </c>
      <c r="B653" s="99" t="s">
        <v>190</v>
      </c>
      <c r="C653" s="85" t="s">
        <v>71</v>
      </c>
      <c r="D653" s="85">
        <v>3</v>
      </c>
      <c r="E653" s="85">
        <v>11</v>
      </c>
      <c r="F653" s="85">
        <v>1</v>
      </c>
      <c r="G653" s="85">
        <v>921</v>
      </c>
      <c r="H653" s="85">
        <v>13250</v>
      </c>
      <c r="I653" s="85">
        <v>82330</v>
      </c>
      <c r="J653" s="100">
        <v>244</v>
      </c>
      <c r="K653" s="34">
        <v>0</v>
      </c>
      <c r="L653" s="34">
        <v>170000</v>
      </c>
      <c r="M653" s="34"/>
      <c r="N653" s="34">
        <v>13694.5</v>
      </c>
      <c r="O653" s="34"/>
      <c r="P653" s="34"/>
      <c r="Q653" s="34"/>
      <c r="R653" s="34"/>
      <c r="S653" s="34">
        <v>-11090</v>
      </c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>
        <v>200000</v>
      </c>
      <c r="AH653" s="34"/>
      <c r="AI653" s="34"/>
      <c r="AJ653" s="34"/>
      <c r="AK653" s="34"/>
      <c r="AL653" s="34">
        <v>200000</v>
      </c>
      <c r="AM653" s="34"/>
      <c r="AN653" s="34"/>
      <c r="AO653" s="34">
        <v>200000</v>
      </c>
    </row>
    <row r="654" spans="1:41" ht="38.25">
      <c r="A654" s="5" t="s">
        <v>66</v>
      </c>
      <c r="B654" s="99" t="s">
        <v>66</v>
      </c>
      <c r="C654" s="85" t="s">
        <v>71</v>
      </c>
      <c r="D654" s="85">
        <v>3</v>
      </c>
      <c r="E654" s="85">
        <v>11</v>
      </c>
      <c r="F654" s="85">
        <v>1</v>
      </c>
      <c r="G654" s="85">
        <v>921</v>
      </c>
      <c r="H654" s="85">
        <v>13250</v>
      </c>
      <c r="I654" s="85">
        <v>82330</v>
      </c>
      <c r="J654" s="100" t="s">
        <v>21</v>
      </c>
      <c r="K654" s="34">
        <f>K655</f>
        <v>2428112</v>
      </c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>
        <f>AG655</f>
        <v>495346.80000000005</v>
      </c>
      <c r="AH654" s="34"/>
      <c r="AI654" s="34"/>
      <c r="AJ654" s="34"/>
      <c r="AK654" s="34"/>
      <c r="AL654" s="34">
        <f>AL655</f>
        <v>325000</v>
      </c>
      <c r="AM654" s="34"/>
      <c r="AN654" s="34"/>
      <c r="AO654" s="34">
        <f>AO655</f>
        <v>325000</v>
      </c>
    </row>
    <row r="655" spans="1:41" ht="12.75">
      <c r="A655" s="5" t="s">
        <v>49</v>
      </c>
      <c r="B655" s="99" t="s">
        <v>49</v>
      </c>
      <c r="C655" s="85" t="s">
        <v>71</v>
      </c>
      <c r="D655" s="85">
        <v>3</v>
      </c>
      <c r="E655" s="85">
        <v>11</v>
      </c>
      <c r="F655" s="85">
        <v>1</v>
      </c>
      <c r="G655" s="85">
        <v>921</v>
      </c>
      <c r="H655" s="85">
        <v>13250</v>
      </c>
      <c r="I655" s="85">
        <v>82330</v>
      </c>
      <c r="J655" s="100">
        <v>610</v>
      </c>
      <c r="K655" s="34">
        <f>K656</f>
        <v>2428112</v>
      </c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>
        <f>AG656</f>
        <v>495346.80000000005</v>
      </c>
      <c r="AH655" s="34"/>
      <c r="AI655" s="34"/>
      <c r="AJ655" s="34"/>
      <c r="AK655" s="34"/>
      <c r="AL655" s="34">
        <f>AL656</f>
        <v>325000</v>
      </c>
      <c r="AM655" s="34"/>
      <c r="AN655" s="34"/>
      <c r="AO655" s="34">
        <f>AO656</f>
        <v>325000</v>
      </c>
    </row>
    <row r="656" spans="1:41" ht="25.5">
      <c r="A656" s="9" t="s">
        <v>81</v>
      </c>
      <c r="B656" s="99" t="s">
        <v>81</v>
      </c>
      <c r="C656" s="85" t="s">
        <v>71</v>
      </c>
      <c r="D656" s="85">
        <v>3</v>
      </c>
      <c r="E656" s="85">
        <v>11</v>
      </c>
      <c r="F656" s="85">
        <v>1</v>
      </c>
      <c r="G656" s="85">
        <v>921</v>
      </c>
      <c r="H656" s="85">
        <v>13250</v>
      </c>
      <c r="I656" s="85">
        <v>82330</v>
      </c>
      <c r="J656" s="100">
        <v>612</v>
      </c>
      <c r="K656" s="34">
        <v>2428112</v>
      </c>
      <c r="L656" s="34">
        <v>230000</v>
      </c>
      <c r="M656" s="34"/>
      <c r="N656" s="34">
        <v>-13694.5</v>
      </c>
      <c r="O656" s="34">
        <v>105000</v>
      </c>
      <c r="P656" s="34"/>
      <c r="Q656" s="34"/>
      <c r="R656" s="34"/>
      <c r="S656" s="34">
        <v>-250000</v>
      </c>
      <c r="T656" s="34"/>
      <c r="U656" s="34"/>
      <c r="V656" s="34">
        <v>99994</v>
      </c>
      <c r="W656" s="34"/>
      <c r="X656" s="34"/>
      <c r="Y656" s="34"/>
      <c r="Z656" s="34">
        <v>1071468</v>
      </c>
      <c r="AA656" s="34">
        <v>-172000</v>
      </c>
      <c r="AB656" s="34">
        <v>-330438</v>
      </c>
      <c r="AC656" s="34">
        <v>-398791.4</v>
      </c>
      <c r="AD656" s="34">
        <v>-155891.8</v>
      </c>
      <c r="AE656" s="34">
        <v>-74000</v>
      </c>
      <c r="AF656" s="34"/>
      <c r="AG656" s="34">
        <f>555000+Z656+AA656+AB656+AC656+AD656+AE656</f>
        <v>495346.80000000005</v>
      </c>
      <c r="AH656" s="34"/>
      <c r="AI656" s="34"/>
      <c r="AJ656" s="34"/>
      <c r="AK656" s="34"/>
      <c r="AL656" s="34">
        <v>325000</v>
      </c>
      <c r="AM656" s="34"/>
      <c r="AN656" s="34"/>
      <c r="AO656" s="34">
        <v>325000</v>
      </c>
    </row>
    <row r="657" spans="1:41" ht="60" customHeight="1">
      <c r="A657" s="10" t="s">
        <v>145</v>
      </c>
      <c r="B657" s="156" t="s">
        <v>329</v>
      </c>
      <c r="C657" s="88" t="s">
        <v>71</v>
      </c>
      <c r="D657" s="88">
        <v>3</v>
      </c>
      <c r="E657" s="88">
        <v>11</v>
      </c>
      <c r="F657" s="88">
        <v>1</v>
      </c>
      <c r="G657" s="88">
        <v>921</v>
      </c>
      <c r="H657" s="88">
        <v>14730</v>
      </c>
      <c r="I657" s="88">
        <v>82370</v>
      </c>
      <c r="J657" s="89"/>
      <c r="K657" s="37">
        <f>K658</f>
        <v>0</v>
      </c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>
        <f>AG658</f>
        <v>203112</v>
      </c>
      <c r="AH657" s="37"/>
      <c r="AI657" s="37"/>
      <c r="AJ657" s="37"/>
      <c r="AK657" s="37"/>
      <c r="AL657" s="37">
        <f aca="true" t="shared" si="56" ref="AL657:AO659">AL658</f>
        <v>203112</v>
      </c>
      <c r="AM657" s="37"/>
      <c r="AN657" s="37"/>
      <c r="AO657" s="37">
        <f t="shared" si="56"/>
        <v>203112</v>
      </c>
    </row>
    <row r="658" spans="1:41" ht="38.25">
      <c r="A658" s="5" t="s">
        <v>133</v>
      </c>
      <c r="B658" s="99" t="s">
        <v>66</v>
      </c>
      <c r="C658" s="85" t="s">
        <v>71</v>
      </c>
      <c r="D658" s="85">
        <v>3</v>
      </c>
      <c r="E658" s="85">
        <v>11</v>
      </c>
      <c r="F658" s="85">
        <v>1</v>
      </c>
      <c r="G658" s="85">
        <v>921</v>
      </c>
      <c r="H658" s="85">
        <v>14730</v>
      </c>
      <c r="I658" s="85">
        <v>82370</v>
      </c>
      <c r="J658" s="100" t="s">
        <v>21</v>
      </c>
      <c r="K658" s="34">
        <f>K659</f>
        <v>0</v>
      </c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>
        <f>AG659</f>
        <v>203112</v>
      </c>
      <c r="AH658" s="34"/>
      <c r="AI658" s="34"/>
      <c r="AJ658" s="34"/>
      <c r="AK658" s="34"/>
      <c r="AL658" s="34">
        <f t="shared" si="56"/>
        <v>203112</v>
      </c>
      <c r="AM658" s="34"/>
      <c r="AN658" s="34"/>
      <c r="AO658" s="34">
        <f t="shared" si="56"/>
        <v>203112</v>
      </c>
    </row>
    <row r="659" spans="1:41" ht="38.25">
      <c r="A659" s="5" t="s">
        <v>13</v>
      </c>
      <c r="B659" s="99" t="s">
        <v>49</v>
      </c>
      <c r="C659" s="85" t="s">
        <v>71</v>
      </c>
      <c r="D659" s="85">
        <v>3</v>
      </c>
      <c r="E659" s="85">
        <v>11</v>
      </c>
      <c r="F659" s="85">
        <v>1</v>
      </c>
      <c r="G659" s="85">
        <v>921</v>
      </c>
      <c r="H659" s="85">
        <v>14730</v>
      </c>
      <c r="I659" s="85">
        <v>82370</v>
      </c>
      <c r="J659" s="100">
        <v>610</v>
      </c>
      <c r="K659" s="34">
        <f>K660</f>
        <v>0</v>
      </c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>
        <f>AG660</f>
        <v>203112</v>
      </c>
      <c r="AH659" s="34"/>
      <c r="AI659" s="34"/>
      <c r="AJ659" s="34"/>
      <c r="AK659" s="34"/>
      <c r="AL659" s="34">
        <f t="shared" si="56"/>
        <v>203112</v>
      </c>
      <c r="AM659" s="34"/>
      <c r="AN659" s="34"/>
      <c r="AO659" s="34">
        <f t="shared" si="56"/>
        <v>203112</v>
      </c>
    </row>
    <row r="660" spans="1:41" s="3" customFormat="1" ht="38.25">
      <c r="A660" s="9" t="s">
        <v>190</v>
      </c>
      <c r="B660" s="99" t="s">
        <v>81</v>
      </c>
      <c r="C660" s="85" t="s">
        <v>71</v>
      </c>
      <c r="D660" s="85">
        <v>3</v>
      </c>
      <c r="E660" s="85">
        <v>11</v>
      </c>
      <c r="F660" s="85">
        <v>1</v>
      </c>
      <c r="G660" s="85">
        <v>921</v>
      </c>
      <c r="H660" s="85">
        <v>14730</v>
      </c>
      <c r="I660" s="85">
        <v>82370</v>
      </c>
      <c r="J660" s="100">
        <v>612</v>
      </c>
      <c r="K660" s="34">
        <v>0</v>
      </c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>
        <v>203112</v>
      </c>
      <c r="AH660" s="34"/>
      <c r="AI660" s="34"/>
      <c r="AJ660" s="34"/>
      <c r="AK660" s="34"/>
      <c r="AL660" s="34">
        <v>203112</v>
      </c>
      <c r="AM660" s="34"/>
      <c r="AN660" s="34"/>
      <c r="AO660" s="34">
        <v>203112</v>
      </c>
    </row>
    <row r="661" spans="1:41" s="52" customFormat="1" ht="28.5" customHeight="1">
      <c r="A661" s="48" t="s">
        <v>146</v>
      </c>
      <c r="B661" s="115" t="s">
        <v>146</v>
      </c>
      <c r="C661" s="117" t="s">
        <v>71</v>
      </c>
      <c r="D661" s="117">
        <v>3</v>
      </c>
      <c r="E661" s="117">
        <v>11</v>
      </c>
      <c r="F661" s="117">
        <v>1</v>
      </c>
      <c r="G661" s="117">
        <v>921</v>
      </c>
      <c r="H661" s="117">
        <v>14790</v>
      </c>
      <c r="I661" s="117">
        <v>14790</v>
      </c>
      <c r="J661" s="118"/>
      <c r="K661" s="119">
        <f>K662</f>
        <v>513000</v>
      </c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>
        <f>AG662</f>
        <v>535392</v>
      </c>
      <c r="AH661" s="119"/>
      <c r="AI661" s="119"/>
      <c r="AJ661" s="119"/>
      <c r="AK661" s="119"/>
      <c r="AL661" s="119">
        <f aca="true" t="shared" si="57" ref="AL661:AO663">AL662</f>
        <v>535392</v>
      </c>
      <c r="AM661" s="119"/>
      <c r="AN661" s="119"/>
      <c r="AO661" s="119">
        <f t="shared" si="57"/>
        <v>535392</v>
      </c>
    </row>
    <row r="662" spans="1:41" s="52" customFormat="1" ht="40.5" customHeight="1">
      <c r="A662" s="51" t="s">
        <v>66</v>
      </c>
      <c r="B662" s="120" t="s">
        <v>66</v>
      </c>
      <c r="C662" s="122" t="s">
        <v>71</v>
      </c>
      <c r="D662" s="122">
        <v>3</v>
      </c>
      <c r="E662" s="122">
        <v>11</v>
      </c>
      <c r="F662" s="122">
        <v>1</v>
      </c>
      <c r="G662" s="122">
        <v>921</v>
      </c>
      <c r="H662" s="122">
        <v>14790</v>
      </c>
      <c r="I662" s="122">
        <v>14790</v>
      </c>
      <c r="J662" s="123" t="s">
        <v>21</v>
      </c>
      <c r="K662" s="124">
        <f>K663</f>
        <v>513000</v>
      </c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  <c r="AC662" s="124"/>
      <c r="AD662" s="124"/>
      <c r="AE662" s="124"/>
      <c r="AF662" s="124"/>
      <c r="AG662" s="124">
        <f>AG663</f>
        <v>535392</v>
      </c>
      <c r="AH662" s="124"/>
      <c r="AI662" s="124"/>
      <c r="AJ662" s="124"/>
      <c r="AK662" s="124"/>
      <c r="AL662" s="124">
        <f t="shared" si="57"/>
        <v>535392</v>
      </c>
      <c r="AM662" s="124"/>
      <c r="AN662" s="124"/>
      <c r="AO662" s="124">
        <f t="shared" si="57"/>
        <v>535392</v>
      </c>
    </row>
    <row r="663" spans="1:41" s="52" customFormat="1" ht="12.75">
      <c r="A663" s="51" t="s">
        <v>49</v>
      </c>
      <c r="B663" s="120" t="s">
        <v>49</v>
      </c>
      <c r="C663" s="122" t="s">
        <v>71</v>
      </c>
      <c r="D663" s="122">
        <v>3</v>
      </c>
      <c r="E663" s="122">
        <v>11</v>
      </c>
      <c r="F663" s="122">
        <v>1</v>
      </c>
      <c r="G663" s="122">
        <v>921</v>
      </c>
      <c r="H663" s="122">
        <v>14790</v>
      </c>
      <c r="I663" s="122">
        <v>14790</v>
      </c>
      <c r="J663" s="123">
        <v>610</v>
      </c>
      <c r="K663" s="124">
        <f>K664</f>
        <v>513000</v>
      </c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>
        <f>AG664</f>
        <v>535392</v>
      </c>
      <c r="AH663" s="124"/>
      <c r="AI663" s="124"/>
      <c r="AJ663" s="124"/>
      <c r="AK663" s="124"/>
      <c r="AL663" s="124">
        <f t="shared" si="57"/>
        <v>535392</v>
      </c>
      <c r="AM663" s="124"/>
      <c r="AN663" s="124"/>
      <c r="AO663" s="124">
        <f t="shared" si="57"/>
        <v>535392</v>
      </c>
    </row>
    <row r="664" spans="1:41" s="49" customFormat="1" ht="33" customHeight="1">
      <c r="A664" s="50" t="s">
        <v>81</v>
      </c>
      <c r="B664" s="120" t="s">
        <v>81</v>
      </c>
      <c r="C664" s="122" t="s">
        <v>71</v>
      </c>
      <c r="D664" s="122">
        <v>3</v>
      </c>
      <c r="E664" s="122">
        <v>11</v>
      </c>
      <c r="F664" s="122">
        <v>1</v>
      </c>
      <c r="G664" s="122">
        <v>921</v>
      </c>
      <c r="H664" s="122">
        <v>14790</v>
      </c>
      <c r="I664" s="122">
        <v>14790</v>
      </c>
      <c r="J664" s="123">
        <v>612</v>
      </c>
      <c r="K664" s="124">
        <v>513000</v>
      </c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>
        <v>535392</v>
      </c>
      <c r="AH664" s="124"/>
      <c r="AI664" s="124"/>
      <c r="AJ664" s="124"/>
      <c r="AK664" s="124"/>
      <c r="AL664" s="124">
        <v>535392</v>
      </c>
      <c r="AM664" s="124"/>
      <c r="AN664" s="124"/>
      <c r="AO664" s="124">
        <v>535392</v>
      </c>
    </row>
    <row r="665" spans="1:41" s="52" customFormat="1" ht="45" customHeight="1">
      <c r="A665" s="48" t="s">
        <v>146</v>
      </c>
      <c r="B665" s="157" t="s">
        <v>339</v>
      </c>
      <c r="C665" s="117" t="s">
        <v>71</v>
      </c>
      <c r="D665" s="117">
        <v>3</v>
      </c>
      <c r="E665" s="117">
        <v>11</v>
      </c>
      <c r="F665" s="117">
        <v>1</v>
      </c>
      <c r="G665" s="117">
        <v>921</v>
      </c>
      <c r="H665" s="117" t="s">
        <v>204</v>
      </c>
      <c r="I665" s="117" t="s">
        <v>204</v>
      </c>
      <c r="J665" s="118"/>
      <c r="K665" s="119">
        <f>K666</f>
        <v>307800</v>
      </c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>
        <f>AG666</f>
        <v>321300</v>
      </c>
      <c r="AH665" s="119"/>
      <c r="AI665" s="119"/>
      <c r="AJ665" s="119"/>
      <c r="AK665" s="119"/>
      <c r="AL665" s="119">
        <f aca="true" t="shared" si="58" ref="AL665:AO667">AL666</f>
        <v>307800</v>
      </c>
      <c r="AM665" s="119"/>
      <c r="AN665" s="119"/>
      <c r="AO665" s="119">
        <f t="shared" si="58"/>
        <v>307800</v>
      </c>
    </row>
    <row r="666" spans="1:41" s="52" customFormat="1" ht="44.25" customHeight="1">
      <c r="A666" s="51" t="s">
        <v>66</v>
      </c>
      <c r="B666" s="120" t="s">
        <v>66</v>
      </c>
      <c r="C666" s="122" t="s">
        <v>71</v>
      </c>
      <c r="D666" s="122">
        <v>3</v>
      </c>
      <c r="E666" s="122">
        <v>11</v>
      </c>
      <c r="F666" s="122">
        <v>1</v>
      </c>
      <c r="G666" s="122">
        <v>921</v>
      </c>
      <c r="H666" s="122" t="s">
        <v>204</v>
      </c>
      <c r="I666" s="122" t="s">
        <v>204</v>
      </c>
      <c r="J666" s="123" t="s">
        <v>21</v>
      </c>
      <c r="K666" s="124">
        <f>K667</f>
        <v>307800</v>
      </c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>
        <f>AG667</f>
        <v>321300</v>
      </c>
      <c r="AH666" s="124"/>
      <c r="AI666" s="124"/>
      <c r="AJ666" s="124"/>
      <c r="AK666" s="124"/>
      <c r="AL666" s="124">
        <f t="shared" si="58"/>
        <v>307800</v>
      </c>
      <c r="AM666" s="124"/>
      <c r="AN666" s="124"/>
      <c r="AO666" s="124">
        <f t="shared" si="58"/>
        <v>307800</v>
      </c>
    </row>
    <row r="667" spans="1:41" s="52" customFormat="1" ht="12.75">
      <c r="A667" s="51" t="s">
        <v>49</v>
      </c>
      <c r="B667" s="120" t="s">
        <v>49</v>
      </c>
      <c r="C667" s="122" t="s">
        <v>71</v>
      </c>
      <c r="D667" s="122">
        <v>3</v>
      </c>
      <c r="E667" s="122">
        <v>11</v>
      </c>
      <c r="F667" s="122">
        <v>1</v>
      </c>
      <c r="G667" s="122">
        <v>921</v>
      </c>
      <c r="H667" s="122" t="s">
        <v>204</v>
      </c>
      <c r="I667" s="122" t="s">
        <v>204</v>
      </c>
      <c r="J667" s="123">
        <v>610</v>
      </c>
      <c r="K667" s="124">
        <f>K668</f>
        <v>307800</v>
      </c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>
        <f>AG668</f>
        <v>321300</v>
      </c>
      <c r="AH667" s="124"/>
      <c r="AI667" s="124"/>
      <c r="AJ667" s="124"/>
      <c r="AK667" s="124"/>
      <c r="AL667" s="124">
        <f t="shared" si="58"/>
        <v>307800</v>
      </c>
      <c r="AM667" s="124"/>
      <c r="AN667" s="124"/>
      <c r="AO667" s="124">
        <f t="shared" si="58"/>
        <v>307800</v>
      </c>
    </row>
    <row r="668" spans="1:41" s="49" customFormat="1" ht="25.5">
      <c r="A668" s="50" t="s">
        <v>81</v>
      </c>
      <c r="B668" s="120" t="s">
        <v>81</v>
      </c>
      <c r="C668" s="122" t="s">
        <v>71</v>
      </c>
      <c r="D668" s="122">
        <v>3</v>
      </c>
      <c r="E668" s="122">
        <v>11</v>
      </c>
      <c r="F668" s="122">
        <v>1</v>
      </c>
      <c r="G668" s="122">
        <v>921</v>
      </c>
      <c r="H668" s="122" t="s">
        <v>204</v>
      </c>
      <c r="I668" s="122" t="s">
        <v>204</v>
      </c>
      <c r="J668" s="123">
        <v>612</v>
      </c>
      <c r="K668" s="124">
        <v>307800</v>
      </c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>
        <v>13500</v>
      </c>
      <c r="AB668" s="124"/>
      <c r="AC668" s="124"/>
      <c r="AD668" s="124"/>
      <c r="AE668" s="124"/>
      <c r="AF668" s="124"/>
      <c r="AG668" s="124">
        <f>307800+AA668</f>
        <v>321300</v>
      </c>
      <c r="AH668" s="124"/>
      <c r="AI668" s="124"/>
      <c r="AJ668" s="124"/>
      <c r="AK668" s="124"/>
      <c r="AL668" s="124">
        <v>307800</v>
      </c>
      <c r="AM668" s="124"/>
      <c r="AN668" s="124"/>
      <c r="AO668" s="124">
        <v>307800</v>
      </c>
    </row>
    <row r="669" spans="1:41" ht="25.5">
      <c r="A669" s="23" t="s">
        <v>122</v>
      </c>
      <c r="B669" s="63" t="s">
        <v>122</v>
      </c>
      <c r="C669" s="64" t="s">
        <v>71</v>
      </c>
      <c r="D669" s="64">
        <v>3</v>
      </c>
      <c r="E669" s="64">
        <v>11</v>
      </c>
      <c r="F669" s="64">
        <v>1</v>
      </c>
      <c r="G669" s="64">
        <v>921</v>
      </c>
      <c r="H669" s="64">
        <v>14820</v>
      </c>
      <c r="I669" s="64">
        <v>14820</v>
      </c>
      <c r="J669" s="41"/>
      <c r="K669" s="42">
        <f>K670</f>
        <v>0</v>
      </c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>
        <f>AG670</f>
        <v>605529</v>
      </c>
      <c r="AH669" s="42"/>
      <c r="AI669" s="42"/>
      <c r="AJ669" s="42"/>
      <c r="AK669" s="42"/>
      <c r="AL669" s="175">
        <f aca="true" t="shared" si="59" ref="AL669:AO671">AL670</f>
        <v>0</v>
      </c>
      <c r="AM669" s="175"/>
      <c r="AN669" s="175"/>
      <c r="AO669" s="175">
        <f t="shared" si="59"/>
        <v>0</v>
      </c>
    </row>
    <row r="670" spans="1:41" ht="38.25">
      <c r="A670" s="5" t="s">
        <v>66</v>
      </c>
      <c r="B670" s="54" t="s">
        <v>66</v>
      </c>
      <c r="C670" s="56" t="s">
        <v>71</v>
      </c>
      <c r="D670" s="56">
        <v>3</v>
      </c>
      <c r="E670" s="56">
        <v>11</v>
      </c>
      <c r="F670" s="56">
        <v>1</v>
      </c>
      <c r="G670" s="56">
        <v>921</v>
      </c>
      <c r="H670" s="56">
        <v>14820</v>
      </c>
      <c r="I670" s="56">
        <v>14820</v>
      </c>
      <c r="J670" s="57" t="s">
        <v>21</v>
      </c>
      <c r="K670" s="47">
        <f>K671</f>
        <v>0</v>
      </c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>
        <f>AG671</f>
        <v>605529</v>
      </c>
      <c r="AH670" s="47"/>
      <c r="AI670" s="47"/>
      <c r="AJ670" s="47"/>
      <c r="AK670" s="47"/>
      <c r="AL670" s="176">
        <f t="shared" si="59"/>
        <v>0</v>
      </c>
      <c r="AM670" s="176"/>
      <c r="AN670" s="176"/>
      <c r="AO670" s="176">
        <f t="shared" si="59"/>
        <v>0</v>
      </c>
    </row>
    <row r="671" spans="1:41" ht="12.75">
      <c r="A671" s="5" t="s">
        <v>49</v>
      </c>
      <c r="B671" s="54" t="s">
        <v>49</v>
      </c>
      <c r="C671" s="56" t="s">
        <v>71</v>
      </c>
      <c r="D671" s="56">
        <v>3</v>
      </c>
      <c r="E671" s="56">
        <v>11</v>
      </c>
      <c r="F671" s="56">
        <v>1</v>
      </c>
      <c r="G671" s="56">
        <v>921</v>
      </c>
      <c r="H671" s="56">
        <v>14820</v>
      </c>
      <c r="I671" s="56">
        <v>14820</v>
      </c>
      <c r="J671" s="57">
        <v>610</v>
      </c>
      <c r="K671" s="47">
        <f>K672</f>
        <v>0</v>
      </c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>
        <f>AG672</f>
        <v>605529</v>
      </c>
      <c r="AH671" s="47"/>
      <c r="AI671" s="47"/>
      <c r="AJ671" s="47"/>
      <c r="AK671" s="47"/>
      <c r="AL671" s="176">
        <f t="shared" si="59"/>
        <v>0</v>
      </c>
      <c r="AM671" s="176"/>
      <c r="AN671" s="176"/>
      <c r="AO671" s="176">
        <f t="shared" si="59"/>
        <v>0</v>
      </c>
    </row>
    <row r="672" spans="1:41" s="3" customFormat="1" ht="25.5">
      <c r="A672" s="9" t="s">
        <v>81</v>
      </c>
      <c r="B672" s="54" t="s">
        <v>81</v>
      </c>
      <c r="C672" s="56" t="s">
        <v>71</v>
      </c>
      <c r="D672" s="56">
        <v>3</v>
      </c>
      <c r="E672" s="56">
        <v>11</v>
      </c>
      <c r="F672" s="56">
        <v>1</v>
      </c>
      <c r="G672" s="56">
        <v>921</v>
      </c>
      <c r="H672" s="56">
        <v>14820</v>
      </c>
      <c r="I672" s="56">
        <v>14820</v>
      </c>
      <c r="J672" s="57">
        <v>612</v>
      </c>
      <c r="K672" s="47">
        <v>0</v>
      </c>
      <c r="L672" s="47"/>
      <c r="M672" s="47"/>
      <c r="N672" s="47"/>
      <c r="O672" s="47"/>
      <c r="P672" s="47"/>
      <c r="Q672" s="47"/>
      <c r="R672" s="47"/>
      <c r="S672" s="47">
        <v>189525</v>
      </c>
      <c r="T672" s="47"/>
      <c r="U672" s="47">
        <v>111931</v>
      </c>
      <c r="V672" s="47">
        <v>66215</v>
      </c>
      <c r="W672" s="47"/>
      <c r="X672" s="47"/>
      <c r="Y672" s="47"/>
      <c r="Z672" s="47"/>
      <c r="AA672" s="47"/>
      <c r="AB672" s="47">
        <v>162782</v>
      </c>
      <c r="AC672" s="47"/>
      <c r="AD672" s="47">
        <v>442747</v>
      </c>
      <c r="AE672" s="47"/>
      <c r="AF672" s="47"/>
      <c r="AG672" s="47">
        <f>AB672+AD672</f>
        <v>605529</v>
      </c>
      <c r="AH672" s="47"/>
      <c r="AI672" s="47"/>
      <c r="AJ672" s="47"/>
      <c r="AK672" s="47"/>
      <c r="AL672" s="176">
        <v>0</v>
      </c>
      <c r="AM672" s="176"/>
      <c r="AN672" s="176"/>
      <c r="AO672" s="176">
        <v>0</v>
      </c>
    </row>
    <row r="673" spans="1:41" s="40" customFormat="1" ht="38.25">
      <c r="A673" s="23" t="s">
        <v>122</v>
      </c>
      <c r="B673" s="125" t="s">
        <v>362</v>
      </c>
      <c r="C673" s="64" t="s">
        <v>71</v>
      </c>
      <c r="D673" s="64">
        <v>3</v>
      </c>
      <c r="E673" s="64">
        <v>11</v>
      </c>
      <c r="F673" s="64">
        <v>1</v>
      </c>
      <c r="G673" s="64">
        <v>921</v>
      </c>
      <c r="H673" s="64" t="s">
        <v>213</v>
      </c>
      <c r="I673" s="64" t="s">
        <v>213</v>
      </c>
      <c r="J673" s="41"/>
      <c r="K673" s="42">
        <f>K674</f>
        <v>0</v>
      </c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>
        <f>AG674</f>
        <v>31871</v>
      </c>
      <c r="AH673" s="42"/>
      <c r="AI673" s="42"/>
      <c r="AJ673" s="42"/>
      <c r="AK673" s="42"/>
      <c r="AL673" s="175">
        <f aca="true" t="shared" si="60" ref="AL673:AO675">AL674</f>
        <v>0</v>
      </c>
      <c r="AM673" s="175"/>
      <c r="AN673" s="175"/>
      <c r="AO673" s="175">
        <f t="shared" si="60"/>
        <v>0</v>
      </c>
    </row>
    <row r="674" spans="1:41" s="40" customFormat="1" ht="38.25">
      <c r="A674" s="20" t="s">
        <v>66</v>
      </c>
      <c r="B674" s="54" t="s">
        <v>66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 t="s">
        <v>213</v>
      </c>
      <c r="I674" s="56" t="s">
        <v>213</v>
      </c>
      <c r="J674" s="57" t="s">
        <v>21</v>
      </c>
      <c r="K674" s="47">
        <f>K675</f>
        <v>0</v>
      </c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>
        <f>AG675</f>
        <v>31871</v>
      </c>
      <c r="AH674" s="47"/>
      <c r="AI674" s="47"/>
      <c r="AJ674" s="47"/>
      <c r="AK674" s="47"/>
      <c r="AL674" s="176">
        <f t="shared" si="60"/>
        <v>0</v>
      </c>
      <c r="AM674" s="176"/>
      <c r="AN674" s="176"/>
      <c r="AO674" s="176">
        <f t="shared" si="60"/>
        <v>0</v>
      </c>
    </row>
    <row r="675" spans="1:41" s="40" customFormat="1" ht="12.75">
      <c r="A675" s="20" t="s">
        <v>49</v>
      </c>
      <c r="B675" s="54" t="s">
        <v>49</v>
      </c>
      <c r="C675" s="56" t="s">
        <v>71</v>
      </c>
      <c r="D675" s="56">
        <v>3</v>
      </c>
      <c r="E675" s="56">
        <v>11</v>
      </c>
      <c r="F675" s="56">
        <v>1</v>
      </c>
      <c r="G675" s="56">
        <v>921</v>
      </c>
      <c r="H675" s="56" t="s">
        <v>213</v>
      </c>
      <c r="I675" s="56" t="s">
        <v>213</v>
      </c>
      <c r="J675" s="57">
        <v>610</v>
      </c>
      <c r="K675" s="47">
        <f>K676</f>
        <v>0</v>
      </c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>
        <f>AG676</f>
        <v>31871</v>
      </c>
      <c r="AH675" s="47"/>
      <c r="AI675" s="47"/>
      <c r="AJ675" s="47"/>
      <c r="AK675" s="47"/>
      <c r="AL675" s="176">
        <f t="shared" si="60"/>
        <v>0</v>
      </c>
      <c r="AM675" s="176"/>
      <c r="AN675" s="176"/>
      <c r="AO675" s="176">
        <f t="shared" si="60"/>
        <v>0</v>
      </c>
    </row>
    <row r="676" spans="1:41" s="44" customFormat="1" ht="25.5">
      <c r="A676" s="25" t="s">
        <v>81</v>
      </c>
      <c r="B676" s="54" t="s">
        <v>81</v>
      </c>
      <c r="C676" s="56" t="s">
        <v>71</v>
      </c>
      <c r="D676" s="56">
        <v>3</v>
      </c>
      <c r="E676" s="56">
        <v>11</v>
      </c>
      <c r="F676" s="56">
        <v>1</v>
      </c>
      <c r="G676" s="56">
        <v>921</v>
      </c>
      <c r="H676" s="56" t="s">
        <v>213</v>
      </c>
      <c r="I676" s="56" t="s">
        <v>213</v>
      </c>
      <c r="J676" s="57">
        <v>612</v>
      </c>
      <c r="K676" s="47">
        <v>0</v>
      </c>
      <c r="L676" s="47"/>
      <c r="M676" s="47"/>
      <c r="N676" s="47"/>
      <c r="O676" s="47"/>
      <c r="P676" s="47">
        <v>9975</v>
      </c>
      <c r="Q676" s="47">
        <v>5892</v>
      </c>
      <c r="R676" s="47"/>
      <c r="S676" s="47">
        <v>3485</v>
      </c>
      <c r="T676" s="47">
        <v>2892</v>
      </c>
      <c r="U676" s="47">
        <v>1895</v>
      </c>
      <c r="V676" s="47"/>
      <c r="W676" s="47"/>
      <c r="X676" s="47"/>
      <c r="Y676" s="47"/>
      <c r="Z676" s="47"/>
      <c r="AA676" s="47">
        <v>8568</v>
      </c>
      <c r="AB676" s="47"/>
      <c r="AC676" s="47">
        <v>7403</v>
      </c>
      <c r="AD676" s="47">
        <v>15900</v>
      </c>
      <c r="AE676" s="47"/>
      <c r="AF676" s="47"/>
      <c r="AG676" s="47">
        <f>AA676+AC676+AD676</f>
        <v>31871</v>
      </c>
      <c r="AH676" s="47"/>
      <c r="AI676" s="47"/>
      <c r="AJ676" s="47"/>
      <c r="AK676" s="47"/>
      <c r="AL676" s="176">
        <v>0</v>
      </c>
      <c r="AM676" s="176"/>
      <c r="AN676" s="176"/>
      <c r="AO676" s="176">
        <v>0</v>
      </c>
    </row>
    <row r="677" spans="1:41" ht="114.75" hidden="1">
      <c r="A677" s="26" t="s">
        <v>218</v>
      </c>
      <c r="B677" s="141" t="s">
        <v>218</v>
      </c>
      <c r="C677" s="64" t="s">
        <v>71</v>
      </c>
      <c r="D677" s="64">
        <v>3</v>
      </c>
      <c r="E677" s="64">
        <v>11</v>
      </c>
      <c r="F677" s="142"/>
      <c r="G677" s="64">
        <v>921</v>
      </c>
      <c r="H677" s="64" t="s">
        <v>212</v>
      </c>
      <c r="I677" s="64" t="s">
        <v>212</v>
      </c>
      <c r="J677" s="142"/>
      <c r="K677" s="42">
        <f>K678</f>
        <v>0</v>
      </c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42">
        <f>AG678</f>
        <v>0</v>
      </c>
      <c r="AH677" s="42"/>
      <c r="AI677" s="42"/>
      <c r="AJ677" s="42"/>
      <c r="AK677" s="42"/>
      <c r="AL677" s="42">
        <f>AL678</f>
        <v>0</v>
      </c>
      <c r="AM677" s="42"/>
      <c r="AN677" s="42"/>
      <c r="AO677" s="42">
        <f>AO678</f>
        <v>0</v>
      </c>
    </row>
    <row r="678" spans="1:41" ht="38.25" hidden="1">
      <c r="A678" s="20" t="s">
        <v>133</v>
      </c>
      <c r="B678" s="54" t="s">
        <v>133</v>
      </c>
      <c r="C678" s="56" t="s">
        <v>71</v>
      </c>
      <c r="D678" s="56">
        <v>3</v>
      </c>
      <c r="E678" s="56">
        <v>11</v>
      </c>
      <c r="F678" s="158"/>
      <c r="G678" s="56">
        <v>921</v>
      </c>
      <c r="H678" s="56" t="s">
        <v>212</v>
      </c>
      <c r="I678" s="56" t="s">
        <v>212</v>
      </c>
      <c r="J678" s="57">
        <v>600</v>
      </c>
      <c r="K678" s="47">
        <f>K680</f>
        <v>0</v>
      </c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>
        <f>AG680</f>
        <v>0</v>
      </c>
      <c r="AH678" s="47"/>
      <c r="AI678" s="47"/>
      <c r="AJ678" s="47"/>
      <c r="AK678" s="47"/>
      <c r="AL678" s="47">
        <f>AL680</f>
        <v>0</v>
      </c>
      <c r="AM678" s="47"/>
      <c r="AN678" s="47"/>
      <c r="AO678" s="47">
        <f>AO680</f>
        <v>0</v>
      </c>
    </row>
    <row r="679" spans="1:41" ht="38.25" hidden="1">
      <c r="A679" s="20" t="s">
        <v>13</v>
      </c>
      <c r="B679" s="54" t="s">
        <v>13</v>
      </c>
      <c r="C679" s="56" t="s">
        <v>71</v>
      </c>
      <c r="D679" s="56">
        <v>3</v>
      </c>
      <c r="E679" s="56">
        <v>11</v>
      </c>
      <c r="F679" s="158"/>
      <c r="G679" s="56">
        <v>921</v>
      </c>
      <c r="H679" s="56" t="s">
        <v>212</v>
      </c>
      <c r="I679" s="56" t="s">
        <v>212</v>
      </c>
      <c r="J679" s="57">
        <v>610</v>
      </c>
      <c r="K679" s="47">
        <f>K680</f>
        <v>0</v>
      </c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>
        <f>AG680</f>
        <v>0</v>
      </c>
      <c r="AH679" s="47"/>
      <c r="AI679" s="47"/>
      <c r="AJ679" s="47"/>
      <c r="AK679" s="47"/>
      <c r="AL679" s="47">
        <f>AL680</f>
        <v>0</v>
      </c>
      <c r="AM679" s="47"/>
      <c r="AN679" s="47"/>
      <c r="AO679" s="47">
        <f>AO680</f>
        <v>0</v>
      </c>
    </row>
    <row r="680" spans="1:41" s="3" customFormat="1" ht="38.25" hidden="1">
      <c r="A680" s="25" t="s">
        <v>190</v>
      </c>
      <c r="B680" s="54" t="s">
        <v>190</v>
      </c>
      <c r="C680" s="56" t="s">
        <v>71</v>
      </c>
      <c r="D680" s="56">
        <v>3</v>
      </c>
      <c r="E680" s="56">
        <v>11</v>
      </c>
      <c r="F680" s="158"/>
      <c r="G680" s="56">
        <v>921</v>
      </c>
      <c r="H680" s="56" t="s">
        <v>212</v>
      </c>
      <c r="I680" s="56" t="s">
        <v>212</v>
      </c>
      <c r="J680" s="57">
        <v>612</v>
      </c>
      <c r="K680" s="47">
        <v>0</v>
      </c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>
        <v>0</v>
      </c>
      <c r="AH680" s="47"/>
      <c r="AI680" s="47"/>
      <c r="AJ680" s="47"/>
      <c r="AK680" s="47"/>
      <c r="AL680" s="47">
        <v>0</v>
      </c>
      <c r="AM680" s="47"/>
      <c r="AN680" s="47"/>
      <c r="AO680" s="47">
        <v>0</v>
      </c>
    </row>
    <row r="681" spans="1:41" ht="38.25" hidden="1">
      <c r="A681" s="23" t="s">
        <v>219</v>
      </c>
      <c r="B681" s="63" t="s">
        <v>219</v>
      </c>
      <c r="C681" s="64" t="s">
        <v>71</v>
      </c>
      <c r="D681" s="64">
        <v>3</v>
      </c>
      <c r="E681" s="64">
        <v>11</v>
      </c>
      <c r="F681" s="64">
        <v>1</v>
      </c>
      <c r="G681" s="64">
        <v>921</v>
      </c>
      <c r="H681" s="64">
        <v>55200</v>
      </c>
      <c r="I681" s="64">
        <v>55200</v>
      </c>
      <c r="J681" s="41"/>
      <c r="K681" s="42">
        <f>K682</f>
        <v>0</v>
      </c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>
        <f>AG682</f>
        <v>0</v>
      </c>
      <c r="AH681" s="42"/>
      <c r="AI681" s="42"/>
      <c r="AJ681" s="42"/>
      <c r="AK681" s="42"/>
      <c r="AL681" s="42">
        <f aca="true" t="shared" si="61" ref="AL681:AO683">AL682</f>
        <v>0</v>
      </c>
      <c r="AM681" s="42"/>
      <c r="AN681" s="42"/>
      <c r="AO681" s="42">
        <f t="shared" si="61"/>
        <v>0</v>
      </c>
    </row>
    <row r="682" spans="1:41" ht="38.25" hidden="1">
      <c r="A682" s="20" t="s">
        <v>133</v>
      </c>
      <c r="B682" s="54" t="s">
        <v>133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>
        <v>55200</v>
      </c>
      <c r="I682" s="56">
        <v>55200</v>
      </c>
      <c r="J682" s="57" t="s">
        <v>21</v>
      </c>
      <c r="K682" s="47">
        <f>K683</f>
        <v>0</v>
      </c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>
        <f>AG683</f>
        <v>0</v>
      </c>
      <c r="AH682" s="47"/>
      <c r="AI682" s="47"/>
      <c r="AJ682" s="47"/>
      <c r="AK682" s="47"/>
      <c r="AL682" s="47">
        <f t="shared" si="61"/>
        <v>0</v>
      </c>
      <c r="AM682" s="47"/>
      <c r="AN682" s="47"/>
      <c r="AO682" s="47">
        <f t="shared" si="61"/>
        <v>0</v>
      </c>
    </row>
    <row r="683" spans="1:41" ht="38.25" hidden="1">
      <c r="A683" s="20" t="s">
        <v>13</v>
      </c>
      <c r="B683" s="54" t="s">
        <v>13</v>
      </c>
      <c r="C683" s="56" t="s">
        <v>71</v>
      </c>
      <c r="D683" s="56">
        <v>3</v>
      </c>
      <c r="E683" s="56">
        <v>11</v>
      </c>
      <c r="F683" s="56">
        <v>1</v>
      </c>
      <c r="G683" s="56">
        <v>921</v>
      </c>
      <c r="H683" s="56">
        <v>55200</v>
      </c>
      <c r="I683" s="56">
        <v>55200</v>
      </c>
      <c r="J683" s="57">
        <v>610</v>
      </c>
      <c r="K683" s="47">
        <f>K684</f>
        <v>0</v>
      </c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>
        <f>AG684</f>
        <v>0</v>
      </c>
      <c r="AH683" s="47"/>
      <c r="AI683" s="47"/>
      <c r="AJ683" s="47"/>
      <c r="AK683" s="47"/>
      <c r="AL683" s="47">
        <f t="shared" si="61"/>
        <v>0</v>
      </c>
      <c r="AM683" s="47"/>
      <c r="AN683" s="47"/>
      <c r="AO683" s="47">
        <f t="shared" si="61"/>
        <v>0</v>
      </c>
    </row>
    <row r="684" spans="1:41" s="3" customFormat="1" ht="39.75" customHeight="1" hidden="1">
      <c r="A684" s="25" t="s">
        <v>190</v>
      </c>
      <c r="B684" s="54" t="s">
        <v>190</v>
      </c>
      <c r="C684" s="56" t="s">
        <v>71</v>
      </c>
      <c r="D684" s="56">
        <v>3</v>
      </c>
      <c r="E684" s="56">
        <v>11</v>
      </c>
      <c r="F684" s="56">
        <v>1</v>
      </c>
      <c r="G684" s="56">
        <v>921</v>
      </c>
      <c r="H684" s="56">
        <v>55200</v>
      </c>
      <c r="I684" s="56">
        <v>55200</v>
      </c>
      <c r="J684" s="57">
        <v>612</v>
      </c>
      <c r="K684" s="47">
        <v>0</v>
      </c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>
        <v>0</v>
      </c>
      <c r="AH684" s="47"/>
      <c r="AI684" s="47"/>
      <c r="AJ684" s="47"/>
      <c r="AK684" s="47"/>
      <c r="AL684" s="47">
        <v>0</v>
      </c>
      <c r="AM684" s="47"/>
      <c r="AN684" s="47"/>
      <c r="AO684" s="47">
        <v>0</v>
      </c>
    </row>
    <row r="685" spans="1:41" ht="38.25" hidden="1">
      <c r="A685" s="23" t="s">
        <v>219</v>
      </c>
      <c r="B685" s="63" t="s">
        <v>219</v>
      </c>
      <c r="C685" s="64" t="s">
        <v>71</v>
      </c>
      <c r="D685" s="64">
        <v>3</v>
      </c>
      <c r="E685" s="64">
        <v>11</v>
      </c>
      <c r="F685" s="64">
        <v>1</v>
      </c>
      <c r="G685" s="64">
        <v>921</v>
      </c>
      <c r="H685" s="64" t="s">
        <v>220</v>
      </c>
      <c r="I685" s="64" t="s">
        <v>220</v>
      </c>
      <c r="J685" s="41"/>
      <c r="K685" s="42">
        <f>K686</f>
        <v>0</v>
      </c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>
        <f>AG686</f>
        <v>0</v>
      </c>
      <c r="AH685" s="42"/>
      <c r="AI685" s="42"/>
      <c r="AJ685" s="42"/>
      <c r="AK685" s="42"/>
      <c r="AL685" s="42">
        <f aca="true" t="shared" si="62" ref="AL685:AO687">AL686</f>
        <v>0</v>
      </c>
      <c r="AM685" s="42"/>
      <c r="AN685" s="42"/>
      <c r="AO685" s="42">
        <f t="shared" si="62"/>
        <v>0</v>
      </c>
    </row>
    <row r="686" spans="1:41" ht="38.25" hidden="1">
      <c r="A686" s="20" t="s">
        <v>133</v>
      </c>
      <c r="B686" s="54" t="s">
        <v>133</v>
      </c>
      <c r="C686" s="56" t="s">
        <v>71</v>
      </c>
      <c r="D686" s="56">
        <v>3</v>
      </c>
      <c r="E686" s="56">
        <v>11</v>
      </c>
      <c r="F686" s="56">
        <v>1</v>
      </c>
      <c r="G686" s="56">
        <v>921</v>
      </c>
      <c r="H686" s="56" t="s">
        <v>220</v>
      </c>
      <c r="I686" s="56" t="s">
        <v>220</v>
      </c>
      <c r="J686" s="57" t="s">
        <v>21</v>
      </c>
      <c r="K686" s="47">
        <f>K687</f>
        <v>0</v>
      </c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>
        <f>AG687</f>
        <v>0</v>
      </c>
      <c r="AH686" s="47"/>
      <c r="AI686" s="47"/>
      <c r="AJ686" s="47"/>
      <c r="AK686" s="47"/>
      <c r="AL686" s="47">
        <f t="shared" si="62"/>
        <v>0</v>
      </c>
      <c r="AM686" s="47"/>
      <c r="AN686" s="47"/>
      <c r="AO686" s="47">
        <f t="shared" si="62"/>
        <v>0</v>
      </c>
    </row>
    <row r="687" spans="1:41" ht="38.25" hidden="1">
      <c r="A687" s="20" t="s">
        <v>13</v>
      </c>
      <c r="B687" s="54" t="s">
        <v>13</v>
      </c>
      <c r="C687" s="56" t="s">
        <v>71</v>
      </c>
      <c r="D687" s="56">
        <v>3</v>
      </c>
      <c r="E687" s="56">
        <v>11</v>
      </c>
      <c r="F687" s="56">
        <v>1</v>
      </c>
      <c r="G687" s="56">
        <v>921</v>
      </c>
      <c r="H687" s="56" t="s">
        <v>220</v>
      </c>
      <c r="I687" s="56" t="s">
        <v>220</v>
      </c>
      <c r="J687" s="57">
        <v>610</v>
      </c>
      <c r="K687" s="47">
        <f>K688</f>
        <v>0</v>
      </c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>
        <f>AG688</f>
        <v>0</v>
      </c>
      <c r="AH687" s="47"/>
      <c r="AI687" s="47"/>
      <c r="AJ687" s="47"/>
      <c r="AK687" s="47"/>
      <c r="AL687" s="47">
        <f t="shared" si="62"/>
        <v>0</v>
      </c>
      <c r="AM687" s="47"/>
      <c r="AN687" s="47"/>
      <c r="AO687" s="47">
        <f t="shared" si="62"/>
        <v>0</v>
      </c>
    </row>
    <row r="688" spans="1:41" s="3" customFormat="1" ht="38.25" hidden="1">
      <c r="A688" s="25" t="s">
        <v>190</v>
      </c>
      <c r="B688" s="54" t="s">
        <v>190</v>
      </c>
      <c r="C688" s="56" t="s">
        <v>71</v>
      </c>
      <c r="D688" s="56">
        <v>3</v>
      </c>
      <c r="E688" s="56">
        <v>11</v>
      </c>
      <c r="F688" s="56">
        <v>1</v>
      </c>
      <c r="G688" s="56">
        <v>921</v>
      </c>
      <c r="H688" s="56" t="s">
        <v>220</v>
      </c>
      <c r="I688" s="56" t="s">
        <v>220</v>
      </c>
      <c r="J688" s="57">
        <v>612</v>
      </c>
      <c r="K688" s="47">
        <v>0</v>
      </c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>
        <v>0</v>
      </c>
      <c r="AH688" s="47"/>
      <c r="AI688" s="47"/>
      <c r="AJ688" s="47"/>
      <c r="AK688" s="47"/>
      <c r="AL688" s="47">
        <v>0</v>
      </c>
      <c r="AM688" s="47"/>
      <c r="AN688" s="47"/>
      <c r="AO688" s="47">
        <v>0</v>
      </c>
    </row>
    <row r="689" spans="1:41" ht="38.25" hidden="1">
      <c r="A689" s="23" t="s">
        <v>219</v>
      </c>
      <c r="B689" s="63" t="s">
        <v>219</v>
      </c>
      <c r="C689" s="64" t="s">
        <v>71</v>
      </c>
      <c r="D689" s="64">
        <v>3</v>
      </c>
      <c r="E689" s="64">
        <v>11</v>
      </c>
      <c r="F689" s="64">
        <v>1</v>
      </c>
      <c r="G689" s="64">
        <v>921</v>
      </c>
      <c r="H689" s="64" t="s">
        <v>221</v>
      </c>
      <c r="I689" s="64" t="s">
        <v>221</v>
      </c>
      <c r="J689" s="41"/>
      <c r="K689" s="42">
        <f>K690</f>
        <v>0</v>
      </c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>
        <f>AG690</f>
        <v>0</v>
      </c>
      <c r="AH689" s="42"/>
      <c r="AI689" s="42"/>
      <c r="AJ689" s="42"/>
      <c r="AK689" s="42"/>
      <c r="AL689" s="42">
        <f aca="true" t="shared" si="63" ref="AL689:AO691">AL690</f>
        <v>0</v>
      </c>
      <c r="AM689" s="42"/>
      <c r="AN689" s="42"/>
      <c r="AO689" s="42">
        <f t="shared" si="63"/>
        <v>0</v>
      </c>
    </row>
    <row r="690" spans="1:41" ht="38.25" hidden="1">
      <c r="A690" s="20" t="s">
        <v>133</v>
      </c>
      <c r="B690" s="54" t="s">
        <v>133</v>
      </c>
      <c r="C690" s="56" t="s">
        <v>71</v>
      </c>
      <c r="D690" s="56">
        <v>3</v>
      </c>
      <c r="E690" s="56">
        <v>11</v>
      </c>
      <c r="F690" s="56">
        <v>1</v>
      </c>
      <c r="G690" s="56">
        <v>921</v>
      </c>
      <c r="H690" s="56" t="s">
        <v>221</v>
      </c>
      <c r="I690" s="56" t="s">
        <v>221</v>
      </c>
      <c r="J690" s="57" t="s">
        <v>21</v>
      </c>
      <c r="K690" s="47">
        <f>K691</f>
        <v>0</v>
      </c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>
        <f>AG691</f>
        <v>0</v>
      </c>
      <c r="AH690" s="47"/>
      <c r="AI690" s="47"/>
      <c r="AJ690" s="47"/>
      <c r="AK690" s="47"/>
      <c r="AL690" s="47">
        <f t="shared" si="63"/>
        <v>0</v>
      </c>
      <c r="AM690" s="47"/>
      <c r="AN690" s="47"/>
      <c r="AO690" s="47">
        <f t="shared" si="63"/>
        <v>0</v>
      </c>
    </row>
    <row r="691" spans="1:41" ht="38.25" hidden="1">
      <c r="A691" s="20" t="s">
        <v>13</v>
      </c>
      <c r="B691" s="54" t="s">
        <v>13</v>
      </c>
      <c r="C691" s="56" t="s">
        <v>71</v>
      </c>
      <c r="D691" s="56">
        <v>3</v>
      </c>
      <c r="E691" s="56">
        <v>11</v>
      </c>
      <c r="F691" s="56">
        <v>1</v>
      </c>
      <c r="G691" s="56">
        <v>921</v>
      </c>
      <c r="H691" s="56" t="s">
        <v>221</v>
      </c>
      <c r="I691" s="56" t="s">
        <v>221</v>
      </c>
      <c r="J691" s="57">
        <v>610</v>
      </c>
      <c r="K691" s="47">
        <f>K692</f>
        <v>0</v>
      </c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>
        <f>AG692</f>
        <v>0</v>
      </c>
      <c r="AH691" s="47"/>
      <c r="AI691" s="47"/>
      <c r="AJ691" s="47"/>
      <c r="AK691" s="47"/>
      <c r="AL691" s="47">
        <f t="shared" si="63"/>
        <v>0</v>
      </c>
      <c r="AM691" s="47"/>
      <c r="AN691" s="47"/>
      <c r="AO691" s="47">
        <f t="shared" si="63"/>
        <v>0</v>
      </c>
    </row>
    <row r="692" spans="1:41" s="3" customFormat="1" ht="38.25" hidden="1">
      <c r="A692" s="25" t="s">
        <v>190</v>
      </c>
      <c r="B692" s="54" t="s">
        <v>190</v>
      </c>
      <c r="C692" s="56" t="s">
        <v>71</v>
      </c>
      <c r="D692" s="56">
        <v>3</v>
      </c>
      <c r="E692" s="56">
        <v>11</v>
      </c>
      <c r="F692" s="56">
        <v>1</v>
      </c>
      <c r="G692" s="56">
        <v>921</v>
      </c>
      <c r="H692" s="56" t="s">
        <v>221</v>
      </c>
      <c r="I692" s="56" t="s">
        <v>221</v>
      </c>
      <c r="J692" s="57">
        <v>612</v>
      </c>
      <c r="K692" s="47">
        <v>0</v>
      </c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>
        <v>0</v>
      </c>
      <c r="AH692" s="47"/>
      <c r="AI692" s="47"/>
      <c r="AJ692" s="47"/>
      <c r="AK692" s="47"/>
      <c r="AL692" s="47">
        <v>0</v>
      </c>
      <c r="AM692" s="47"/>
      <c r="AN692" s="47"/>
      <c r="AO692" s="47">
        <v>0</v>
      </c>
    </row>
    <row r="693" spans="1:41" s="3" customFormat="1" ht="25.5">
      <c r="A693" s="23"/>
      <c r="B693" s="63" t="s">
        <v>363</v>
      </c>
      <c r="C693" s="64" t="s">
        <v>71</v>
      </c>
      <c r="D693" s="64">
        <v>3</v>
      </c>
      <c r="E693" s="64">
        <v>11</v>
      </c>
      <c r="F693" s="64">
        <v>1</v>
      </c>
      <c r="G693" s="64">
        <v>921</v>
      </c>
      <c r="H693" s="64"/>
      <c r="I693" s="64">
        <v>17640</v>
      </c>
      <c r="J693" s="41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>
        <f>AG694</f>
        <v>420000</v>
      </c>
      <c r="AH693" s="42"/>
      <c r="AI693" s="42"/>
      <c r="AJ693" s="42"/>
      <c r="AK693" s="42"/>
      <c r="AL693" s="42"/>
      <c r="AM693" s="42"/>
      <c r="AN693" s="42"/>
      <c r="AO693" s="42"/>
    </row>
    <row r="694" spans="1:41" s="3" customFormat="1" ht="38.25">
      <c r="A694" s="25"/>
      <c r="B694" s="54" t="s">
        <v>66</v>
      </c>
      <c r="C694" s="56" t="s">
        <v>71</v>
      </c>
      <c r="D694" s="56">
        <v>3</v>
      </c>
      <c r="E694" s="56">
        <v>11</v>
      </c>
      <c r="F694" s="56">
        <v>1</v>
      </c>
      <c r="G694" s="56">
        <v>921</v>
      </c>
      <c r="H694" s="56"/>
      <c r="I694" s="56">
        <v>17640</v>
      </c>
      <c r="J694" s="57" t="s">
        <v>21</v>
      </c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>
        <f>AG695</f>
        <v>420000</v>
      </c>
      <c r="AH694" s="47"/>
      <c r="AI694" s="47"/>
      <c r="AJ694" s="47"/>
      <c r="AK694" s="47"/>
      <c r="AL694" s="47"/>
      <c r="AM694" s="47"/>
      <c r="AN694" s="47"/>
      <c r="AO694" s="47"/>
    </row>
    <row r="695" spans="1:41" s="3" customFormat="1" ht="12.75">
      <c r="A695" s="25"/>
      <c r="B695" s="54" t="s">
        <v>49</v>
      </c>
      <c r="C695" s="56" t="s">
        <v>71</v>
      </c>
      <c r="D695" s="56">
        <v>3</v>
      </c>
      <c r="E695" s="56">
        <v>11</v>
      </c>
      <c r="F695" s="56">
        <v>1</v>
      </c>
      <c r="G695" s="56">
        <v>921</v>
      </c>
      <c r="H695" s="56"/>
      <c r="I695" s="56">
        <v>17640</v>
      </c>
      <c r="J695" s="57">
        <v>610</v>
      </c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>
        <f>AG696</f>
        <v>420000</v>
      </c>
      <c r="AH695" s="47"/>
      <c r="AI695" s="47"/>
      <c r="AJ695" s="47"/>
      <c r="AK695" s="47"/>
      <c r="AL695" s="47"/>
      <c r="AM695" s="47"/>
      <c r="AN695" s="47"/>
      <c r="AO695" s="47"/>
    </row>
    <row r="696" spans="1:41" s="3" customFormat="1" ht="25.5">
      <c r="A696" s="25"/>
      <c r="B696" s="54" t="s">
        <v>81</v>
      </c>
      <c r="C696" s="56" t="s">
        <v>71</v>
      </c>
      <c r="D696" s="56">
        <v>3</v>
      </c>
      <c r="E696" s="56">
        <v>11</v>
      </c>
      <c r="F696" s="56">
        <v>1</v>
      </c>
      <c r="G696" s="56">
        <v>921</v>
      </c>
      <c r="H696" s="56"/>
      <c r="I696" s="56">
        <v>17640</v>
      </c>
      <c r="J696" s="57">
        <v>612</v>
      </c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>
        <v>420000</v>
      </c>
      <c r="AC696" s="47"/>
      <c r="AD696" s="47"/>
      <c r="AE696" s="47"/>
      <c r="AF696" s="47"/>
      <c r="AG696" s="47">
        <f>AB696</f>
        <v>420000</v>
      </c>
      <c r="AH696" s="47"/>
      <c r="AI696" s="47"/>
      <c r="AJ696" s="47"/>
      <c r="AK696" s="47"/>
      <c r="AL696" s="47"/>
      <c r="AM696" s="47"/>
      <c r="AN696" s="47"/>
      <c r="AO696" s="47"/>
    </row>
    <row r="697" spans="1:41" s="3" customFormat="1" ht="25.5">
      <c r="A697" s="25"/>
      <c r="B697" s="63" t="s">
        <v>364</v>
      </c>
      <c r="C697" s="64" t="s">
        <v>71</v>
      </c>
      <c r="D697" s="64">
        <v>3</v>
      </c>
      <c r="E697" s="64">
        <v>11</v>
      </c>
      <c r="F697" s="64">
        <v>1</v>
      </c>
      <c r="G697" s="64">
        <v>921</v>
      </c>
      <c r="H697" s="64"/>
      <c r="I697" s="64" t="s">
        <v>365</v>
      </c>
      <c r="J697" s="41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>
        <f>AG698</f>
        <v>180000</v>
      </c>
      <c r="AH697" s="47"/>
      <c r="AI697" s="47"/>
      <c r="AJ697" s="47"/>
      <c r="AK697" s="47"/>
      <c r="AL697" s="47"/>
      <c r="AM697" s="47"/>
      <c r="AN697" s="47"/>
      <c r="AO697" s="47"/>
    </row>
    <row r="698" spans="1:41" s="3" customFormat="1" ht="38.25">
      <c r="A698" s="25"/>
      <c r="B698" s="54" t="s">
        <v>66</v>
      </c>
      <c r="C698" s="56" t="s">
        <v>71</v>
      </c>
      <c r="D698" s="56">
        <v>3</v>
      </c>
      <c r="E698" s="56">
        <v>11</v>
      </c>
      <c r="F698" s="56">
        <v>1</v>
      </c>
      <c r="G698" s="56">
        <v>921</v>
      </c>
      <c r="H698" s="56"/>
      <c r="I698" s="56" t="s">
        <v>365</v>
      </c>
      <c r="J698" s="57" t="s">
        <v>21</v>
      </c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>
        <f>AG699</f>
        <v>180000</v>
      </c>
      <c r="AH698" s="47"/>
      <c r="AI698" s="47"/>
      <c r="AJ698" s="47"/>
      <c r="AK698" s="47"/>
      <c r="AL698" s="47"/>
      <c r="AM698" s="47"/>
      <c r="AN698" s="47"/>
      <c r="AO698" s="47"/>
    </row>
    <row r="699" spans="1:41" s="3" customFormat="1" ht="12.75">
      <c r="A699" s="25"/>
      <c r="B699" s="54" t="s">
        <v>49</v>
      </c>
      <c r="C699" s="56" t="s">
        <v>71</v>
      </c>
      <c r="D699" s="56">
        <v>3</v>
      </c>
      <c r="E699" s="56">
        <v>11</v>
      </c>
      <c r="F699" s="56">
        <v>1</v>
      </c>
      <c r="G699" s="56">
        <v>921</v>
      </c>
      <c r="H699" s="56"/>
      <c r="I699" s="56" t="s">
        <v>365</v>
      </c>
      <c r="J699" s="57">
        <v>610</v>
      </c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>
        <f>AG700</f>
        <v>180000</v>
      </c>
      <c r="AH699" s="47"/>
      <c r="AI699" s="47"/>
      <c r="AJ699" s="47"/>
      <c r="AK699" s="47"/>
      <c r="AL699" s="47"/>
      <c r="AM699" s="47"/>
      <c r="AN699" s="47"/>
      <c r="AO699" s="47"/>
    </row>
    <row r="700" spans="1:41" s="3" customFormat="1" ht="25.5">
      <c r="A700" s="25"/>
      <c r="B700" s="54" t="s">
        <v>81</v>
      </c>
      <c r="C700" s="56" t="s">
        <v>71</v>
      </c>
      <c r="D700" s="56">
        <v>3</v>
      </c>
      <c r="E700" s="56">
        <v>11</v>
      </c>
      <c r="F700" s="56">
        <v>1</v>
      </c>
      <c r="G700" s="56">
        <v>921</v>
      </c>
      <c r="H700" s="56"/>
      <c r="I700" s="56" t="s">
        <v>365</v>
      </c>
      <c r="J700" s="57">
        <v>612</v>
      </c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>
        <v>180000</v>
      </c>
      <c r="AC700" s="47"/>
      <c r="AD700" s="47"/>
      <c r="AE700" s="47"/>
      <c r="AF700" s="47"/>
      <c r="AG700" s="47">
        <f>AB700</f>
        <v>180000</v>
      </c>
      <c r="AH700" s="47"/>
      <c r="AI700" s="47"/>
      <c r="AJ700" s="47"/>
      <c r="AK700" s="47"/>
      <c r="AL700" s="47"/>
      <c r="AM700" s="47"/>
      <c r="AN700" s="47"/>
      <c r="AO700" s="47"/>
    </row>
    <row r="701" spans="1:41" ht="70.5" customHeight="1">
      <c r="A701" s="6" t="s">
        <v>94</v>
      </c>
      <c r="B701" s="87" t="s">
        <v>94</v>
      </c>
      <c r="C701" s="88" t="s">
        <v>72</v>
      </c>
      <c r="D701" s="88"/>
      <c r="E701" s="88"/>
      <c r="F701" s="88"/>
      <c r="G701" s="88"/>
      <c r="H701" s="88"/>
      <c r="I701" s="88"/>
      <c r="J701" s="89"/>
      <c r="K701" s="37">
        <f>K703</f>
        <v>17676707.08</v>
      </c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>
        <f>AG703</f>
        <v>14749640.14</v>
      </c>
      <c r="AH701" s="37"/>
      <c r="AI701" s="37"/>
      <c r="AJ701" s="37"/>
      <c r="AK701" s="37"/>
      <c r="AL701" s="37">
        <f>AL703</f>
        <v>14749640.14</v>
      </c>
      <c r="AM701" s="37"/>
      <c r="AN701" s="37"/>
      <c r="AO701" s="37">
        <f>AO703</f>
        <v>14749640.14</v>
      </c>
    </row>
    <row r="702" spans="1:41" ht="99.75" customHeight="1">
      <c r="A702" s="6" t="s">
        <v>179</v>
      </c>
      <c r="B702" s="87" t="s">
        <v>179</v>
      </c>
      <c r="C702" s="88" t="s">
        <v>72</v>
      </c>
      <c r="D702" s="88">
        <v>0</v>
      </c>
      <c r="E702" s="88">
        <v>11</v>
      </c>
      <c r="F702" s="88"/>
      <c r="G702" s="88"/>
      <c r="H702" s="88"/>
      <c r="I702" s="88"/>
      <c r="J702" s="89"/>
      <c r="K702" s="37">
        <f>K703</f>
        <v>17676707.08</v>
      </c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>
        <f>AG703</f>
        <v>14749640.14</v>
      </c>
      <c r="AH702" s="37"/>
      <c r="AI702" s="37"/>
      <c r="AJ702" s="37"/>
      <c r="AK702" s="37"/>
      <c r="AL702" s="37">
        <f>AL703</f>
        <v>14749640.14</v>
      </c>
      <c r="AM702" s="37"/>
      <c r="AN702" s="37"/>
      <c r="AO702" s="37">
        <f>AO703</f>
        <v>14749640.14</v>
      </c>
    </row>
    <row r="703" spans="1:41" ht="33.75" customHeight="1">
      <c r="A703" s="11" t="s">
        <v>54</v>
      </c>
      <c r="B703" s="147" t="s">
        <v>54</v>
      </c>
      <c r="C703" s="88" t="s">
        <v>72</v>
      </c>
      <c r="D703" s="88">
        <v>0</v>
      </c>
      <c r="E703" s="88">
        <v>11</v>
      </c>
      <c r="F703" s="88">
        <v>1</v>
      </c>
      <c r="G703" s="88">
        <v>961</v>
      </c>
      <c r="H703" s="88"/>
      <c r="I703" s="88"/>
      <c r="J703" s="93"/>
      <c r="K703" s="37">
        <f>K704+K725+K716</f>
        <v>17676707.08</v>
      </c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37">
        <f>AG704+AG725+AG716+AG721+AG728</f>
        <v>14749640.14</v>
      </c>
      <c r="AH703" s="37"/>
      <c r="AI703" s="37"/>
      <c r="AJ703" s="37"/>
      <c r="AK703" s="37"/>
      <c r="AL703" s="37">
        <f>AL704+AL725+AL716+AL721+AL728</f>
        <v>14749640.14</v>
      </c>
      <c r="AM703" s="37"/>
      <c r="AN703" s="37"/>
      <c r="AO703" s="37">
        <f>AO704+AO725+AO716+AO721+AO728</f>
        <v>14749640.14</v>
      </c>
    </row>
    <row r="704" spans="1:41" ht="45.75" customHeight="1">
      <c r="A704" s="11" t="s">
        <v>65</v>
      </c>
      <c r="B704" s="95" t="s">
        <v>58</v>
      </c>
      <c r="C704" s="88" t="s">
        <v>72</v>
      </c>
      <c r="D704" s="88">
        <v>0</v>
      </c>
      <c r="E704" s="88">
        <v>11</v>
      </c>
      <c r="F704" s="88">
        <v>1</v>
      </c>
      <c r="G704" s="88">
        <v>961</v>
      </c>
      <c r="H704" s="159">
        <v>10040</v>
      </c>
      <c r="I704" s="159">
        <v>80040</v>
      </c>
      <c r="J704" s="93" t="s">
        <v>0</v>
      </c>
      <c r="K704" s="37">
        <f>K705+K710+K713</f>
        <v>6300707.08</v>
      </c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37">
        <f>AG705+AG710+AG713</f>
        <v>6598910.140000001</v>
      </c>
      <c r="AH704" s="37"/>
      <c r="AI704" s="37"/>
      <c r="AJ704" s="37"/>
      <c r="AK704" s="37"/>
      <c r="AL704" s="37">
        <f>AL705+AL710+AL713</f>
        <v>6598910.140000001</v>
      </c>
      <c r="AM704" s="37"/>
      <c r="AN704" s="37"/>
      <c r="AO704" s="37">
        <f>AO705+AO710+AO713</f>
        <v>6598910.140000001</v>
      </c>
    </row>
    <row r="705" spans="1:41" ht="90.75" customHeight="1">
      <c r="A705" s="5" t="s">
        <v>8</v>
      </c>
      <c r="B705" s="99" t="s">
        <v>8</v>
      </c>
      <c r="C705" s="85" t="s">
        <v>72</v>
      </c>
      <c r="D705" s="85">
        <v>0</v>
      </c>
      <c r="E705" s="85">
        <v>11</v>
      </c>
      <c r="F705" s="85">
        <v>1</v>
      </c>
      <c r="G705" s="85">
        <v>961</v>
      </c>
      <c r="H705" s="160">
        <v>10040</v>
      </c>
      <c r="I705" s="160">
        <v>80040</v>
      </c>
      <c r="J705" s="100" t="s">
        <v>9</v>
      </c>
      <c r="K705" s="34">
        <f>K706</f>
        <v>5768442.01</v>
      </c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>
        <f>AG706</f>
        <v>6043597.07</v>
      </c>
      <c r="AH705" s="34"/>
      <c r="AI705" s="34"/>
      <c r="AJ705" s="34"/>
      <c r="AK705" s="34"/>
      <c r="AL705" s="34">
        <f>AL706</f>
        <v>6043597.07</v>
      </c>
      <c r="AM705" s="34"/>
      <c r="AN705" s="34"/>
      <c r="AO705" s="34">
        <f>AO706</f>
        <v>6043597.07</v>
      </c>
    </row>
    <row r="706" spans="1:41" ht="38.25">
      <c r="A706" s="5" t="s">
        <v>10</v>
      </c>
      <c r="B706" s="99" t="s">
        <v>10</v>
      </c>
      <c r="C706" s="85" t="s">
        <v>72</v>
      </c>
      <c r="D706" s="85">
        <v>0</v>
      </c>
      <c r="E706" s="85">
        <v>11</v>
      </c>
      <c r="F706" s="85">
        <v>1</v>
      </c>
      <c r="G706" s="85">
        <v>961</v>
      </c>
      <c r="H706" s="160">
        <v>10040</v>
      </c>
      <c r="I706" s="160">
        <v>80040</v>
      </c>
      <c r="J706" s="100" t="s">
        <v>11</v>
      </c>
      <c r="K706" s="34">
        <f>K707+K708+K709</f>
        <v>5768442.01</v>
      </c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>
        <f>AG707+AG708+AG709</f>
        <v>6043597.07</v>
      </c>
      <c r="AH706" s="34"/>
      <c r="AI706" s="34"/>
      <c r="AJ706" s="34"/>
      <c r="AK706" s="34"/>
      <c r="AL706" s="34">
        <f>AL707+AL708+AL709</f>
        <v>6043597.07</v>
      </c>
      <c r="AM706" s="34"/>
      <c r="AN706" s="34"/>
      <c r="AO706" s="34">
        <f>AO707+AO708+AO709</f>
        <v>6043597.07</v>
      </c>
    </row>
    <row r="707" spans="1:41" s="3" customFormat="1" ht="25.5">
      <c r="A707" s="5" t="s">
        <v>164</v>
      </c>
      <c r="B707" s="99" t="s">
        <v>164</v>
      </c>
      <c r="C707" s="85" t="s">
        <v>72</v>
      </c>
      <c r="D707" s="85">
        <v>0</v>
      </c>
      <c r="E707" s="85">
        <v>11</v>
      </c>
      <c r="F707" s="85">
        <v>1</v>
      </c>
      <c r="G707" s="85">
        <v>961</v>
      </c>
      <c r="H707" s="160">
        <v>10040</v>
      </c>
      <c r="I707" s="160">
        <v>80040</v>
      </c>
      <c r="J707" s="100">
        <v>121</v>
      </c>
      <c r="K707" s="34">
        <v>4229986.18</v>
      </c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>
        <v>4441713.57</v>
      </c>
      <c r="AH707" s="34"/>
      <c r="AI707" s="34"/>
      <c r="AJ707" s="34"/>
      <c r="AK707" s="34"/>
      <c r="AL707" s="34">
        <v>4441713.57</v>
      </c>
      <c r="AM707" s="34"/>
      <c r="AN707" s="34"/>
      <c r="AO707" s="34">
        <v>4441713.57</v>
      </c>
    </row>
    <row r="708" spans="1:41" ht="51">
      <c r="A708" s="5" t="s">
        <v>57</v>
      </c>
      <c r="B708" s="99" t="s">
        <v>57</v>
      </c>
      <c r="C708" s="85" t="s">
        <v>72</v>
      </c>
      <c r="D708" s="85">
        <v>0</v>
      </c>
      <c r="E708" s="85">
        <v>11</v>
      </c>
      <c r="F708" s="85">
        <v>1</v>
      </c>
      <c r="G708" s="85">
        <v>961</v>
      </c>
      <c r="H708" s="160">
        <v>10040</v>
      </c>
      <c r="I708" s="160">
        <v>80040</v>
      </c>
      <c r="J708" s="100">
        <v>122</v>
      </c>
      <c r="K708" s="34">
        <v>200600</v>
      </c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>
        <v>200086</v>
      </c>
      <c r="AH708" s="34"/>
      <c r="AI708" s="34"/>
      <c r="AJ708" s="34"/>
      <c r="AK708" s="34"/>
      <c r="AL708" s="34">
        <v>200086</v>
      </c>
      <c r="AM708" s="34"/>
      <c r="AN708" s="34"/>
      <c r="AO708" s="34">
        <v>200086</v>
      </c>
    </row>
    <row r="709" spans="1:41" ht="63.75">
      <c r="A709" s="5" t="s">
        <v>132</v>
      </c>
      <c r="B709" s="99" t="s">
        <v>132</v>
      </c>
      <c r="C709" s="85" t="s">
        <v>72</v>
      </c>
      <c r="D709" s="85">
        <v>0</v>
      </c>
      <c r="E709" s="85">
        <v>11</v>
      </c>
      <c r="F709" s="85">
        <v>1</v>
      </c>
      <c r="G709" s="85">
        <v>961</v>
      </c>
      <c r="H709" s="160">
        <v>10040</v>
      </c>
      <c r="I709" s="160">
        <v>80040</v>
      </c>
      <c r="J709" s="100">
        <v>129</v>
      </c>
      <c r="K709" s="34">
        <v>1337855.83</v>
      </c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>
        <v>1401797.5</v>
      </c>
      <c r="AH709" s="34"/>
      <c r="AI709" s="34"/>
      <c r="AJ709" s="34"/>
      <c r="AK709" s="34"/>
      <c r="AL709" s="34">
        <v>1401797.5</v>
      </c>
      <c r="AM709" s="34"/>
      <c r="AN709" s="34"/>
      <c r="AO709" s="34">
        <v>1401797.5</v>
      </c>
    </row>
    <row r="710" spans="1:41" ht="38.25">
      <c r="A710" s="5" t="s">
        <v>133</v>
      </c>
      <c r="B710" s="99" t="s">
        <v>133</v>
      </c>
      <c r="C710" s="85" t="s">
        <v>72</v>
      </c>
      <c r="D710" s="85">
        <v>0</v>
      </c>
      <c r="E710" s="85">
        <v>11</v>
      </c>
      <c r="F710" s="85">
        <v>1</v>
      </c>
      <c r="G710" s="85">
        <v>961</v>
      </c>
      <c r="H710" s="160">
        <v>10040</v>
      </c>
      <c r="I710" s="160">
        <v>80040</v>
      </c>
      <c r="J710" s="100" t="s">
        <v>12</v>
      </c>
      <c r="K710" s="34">
        <f>K711</f>
        <v>525600.07</v>
      </c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>
        <f>AG711</f>
        <v>555313.07</v>
      </c>
      <c r="AH710" s="34"/>
      <c r="AI710" s="34"/>
      <c r="AJ710" s="34"/>
      <c r="AK710" s="34"/>
      <c r="AL710" s="34">
        <f>AL711</f>
        <v>555313.07</v>
      </c>
      <c r="AM710" s="34"/>
      <c r="AN710" s="34"/>
      <c r="AO710" s="34">
        <f>AO711</f>
        <v>555313.07</v>
      </c>
    </row>
    <row r="711" spans="1:41" ht="38.25">
      <c r="A711" s="5" t="s">
        <v>13</v>
      </c>
      <c r="B711" s="99" t="s">
        <v>13</v>
      </c>
      <c r="C711" s="85" t="s">
        <v>72</v>
      </c>
      <c r="D711" s="85">
        <v>0</v>
      </c>
      <c r="E711" s="85">
        <v>11</v>
      </c>
      <c r="F711" s="85">
        <v>1</v>
      </c>
      <c r="G711" s="85">
        <v>961</v>
      </c>
      <c r="H711" s="160">
        <v>10040</v>
      </c>
      <c r="I711" s="160">
        <v>80040</v>
      </c>
      <c r="J711" s="100" t="s">
        <v>14</v>
      </c>
      <c r="K711" s="34">
        <f>K712</f>
        <v>525600.07</v>
      </c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>
        <f>AG712</f>
        <v>555313.07</v>
      </c>
      <c r="AH711" s="34"/>
      <c r="AI711" s="34"/>
      <c r="AJ711" s="34"/>
      <c r="AK711" s="34"/>
      <c r="AL711" s="34">
        <f>AL712</f>
        <v>555313.07</v>
      </c>
      <c r="AM711" s="34"/>
      <c r="AN711" s="34"/>
      <c r="AO711" s="34">
        <f>AO712</f>
        <v>555313.07</v>
      </c>
    </row>
    <row r="712" spans="1:41" ht="38.25">
      <c r="A712" s="9" t="s">
        <v>134</v>
      </c>
      <c r="B712" s="99" t="s">
        <v>134</v>
      </c>
      <c r="C712" s="85" t="s">
        <v>72</v>
      </c>
      <c r="D712" s="85">
        <v>0</v>
      </c>
      <c r="E712" s="85">
        <v>11</v>
      </c>
      <c r="F712" s="85">
        <v>1</v>
      </c>
      <c r="G712" s="85">
        <v>961</v>
      </c>
      <c r="H712" s="160">
        <v>10040</v>
      </c>
      <c r="I712" s="160">
        <v>80040</v>
      </c>
      <c r="J712" s="100">
        <v>244</v>
      </c>
      <c r="K712" s="34">
        <v>525600.07</v>
      </c>
      <c r="L712" s="34"/>
      <c r="M712" s="34"/>
      <c r="N712" s="34"/>
      <c r="O712" s="34"/>
      <c r="P712" s="34"/>
      <c r="Q712" s="34"/>
      <c r="R712" s="34"/>
      <c r="S712" s="34"/>
      <c r="T712" s="34">
        <v>28614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>
        <v>555313.07</v>
      </c>
      <c r="AH712" s="34"/>
      <c r="AI712" s="34"/>
      <c r="AJ712" s="34"/>
      <c r="AK712" s="34"/>
      <c r="AL712" s="34">
        <v>555313.07</v>
      </c>
      <c r="AM712" s="34"/>
      <c r="AN712" s="34"/>
      <c r="AO712" s="34">
        <v>555313.07</v>
      </c>
    </row>
    <row r="713" spans="1:41" ht="12.75" hidden="1">
      <c r="A713" s="5" t="s">
        <v>15</v>
      </c>
      <c r="B713" s="99" t="s">
        <v>15</v>
      </c>
      <c r="C713" s="85" t="s">
        <v>72</v>
      </c>
      <c r="D713" s="85">
        <v>0</v>
      </c>
      <c r="E713" s="85">
        <v>11</v>
      </c>
      <c r="F713" s="85">
        <v>1</v>
      </c>
      <c r="G713" s="85">
        <v>961</v>
      </c>
      <c r="H713" s="160">
        <v>10040</v>
      </c>
      <c r="I713" s="160">
        <v>80040</v>
      </c>
      <c r="J713" s="100" t="s">
        <v>16</v>
      </c>
      <c r="K713" s="34">
        <f>K714</f>
        <v>6665</v>
      </c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>
        <f>AG714</f>
        <v>0</v>
      </c>
      <c r="AH713" s="34"/>
      <c r="AI713" s="34"/>
      <c r="AJ713" s="34"/>
      <c r="AK713" s="34"/>
      <c r="AL713" s="34">
        <f>AL714</f>
        <v>0</v>
      </c>
      <c r="AM713" s="34"/>
      <c r="AN713" s="34"/>
      <c r="AO713" s="34">
        <f>AO714</f>
        <v>0</v>
      </c>
    </row>
    <row r="714" spans="1:41" ht="12.75" hidden="1">
      <c r="A714" s="5" t="s">
        <v>42</v>
      </c>
      <c r="B714" s="99" t="s">
        <v>42</v>
      </c>
      <c r="C714" s="85" t="s">
        <v>72</v>
      </c>
      <c r="D714" s="85">
        <v>0</v>
      </c>
      <c r="E714" s="85">
        <v>11</v>
      </c>
      <c r="F714" s="85">
        <v>1</v>
      </c>
      <c r="G714" s="85">
        <v>961</v>
      </c>
      <c r="H714" s="160">
        <v>10040</v>
      </c>
      <c r="I714" s="160">
        <v>80040</v>
      </c>
      <c r="J714" s="100">
        <v>850</v>
      </c>
      <c r="K714" s="34">
        <f>K715</f>
        <v>6665</v>
      </c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>
        <f>AG715+AG720</f>
        <v>0</v>
      </c>
      <c r="AH714" s="34"/>
      <c r="AI714" s="34"/>
      <c r="AJ714" s="34"/>
      <c r="AK714" s="34"/>
      <c r="AL714" s="34">
        <f>AL715+AL720</f>
        <v>0</v>
      </c>
      <c r="AM714" s="34"/>
      <c r="AN714" s="34"/>
      <c r="AO714" s="34">
        <f>AO715+AO720</f>
        <v>0</v>
      </c>
    </row>
    <row r="715" spans="1:41" ht="12.75" hidden="1">
      <c r="A715" s="5" t="s">
        <v>137</v>
      </c>
      <c r="B715" s="99" t="s">
        <v>137</v>
      </c>
      <c r="C715" s="85" t="s">
        <v>72</v>
      </c>
      <c r="D715" s="85">
        <v>0</v>
      </c>
      <c r="E715" s="85">
        <v>11</v>
      </c>
      <c r="F715" s="85">
        <v>1</v>
      </c>
      <c r="G715" s="85">
        <v>961</v>
      </c>
      <c r="H715" s="160">
        <v>10040</v>
      </c>
      <c r="I715" s="160">
        <v>80040</v>
      </c>
      <c r="J715" s="100" t="s">
        <v>20</v>
      </c>
      <c r="K715" s="34">
        <v>6665</v>
      </c>
      <c r="L715" s="34"/>
      <c r="M715" s="34"/>
      <c r="N715" s="34">
        <v>-6080</v>
      </c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>
        <v>0</v>
      </c>
      <c r="AH715" s="34"/>
      <c r="AI715" s="34"/>
      <c r="AJ715" s="34"/>
      <c r="AK715" s="34"/>
      <c r="AL715" s="34">
        <v>0</v>
      </c>
      <c r="AM715" s="34"/>
      <c r="AN715" s="34"/>
      <c r="AO715" s="34">
        <v>0</v>
      </c>
    </row>
    <row r="716" spans="1:41" s="66" customFormat="1" ht="12.75" hidden="1">
      <c r="A716" s="63" t="s">
        <v>56</v>
      </c>
      <c r="B716" s="63" t="s">
        <v>56</v>
      </c>
      <c r="C716" s="64" t="s">
        <v>72</v>
      </c>
      <c r="D716" s="64">
        <v>0</v>
      </c>
      <c r="E716" s="64">
        <v>11</v>
      </c>
      <c r="F716" s="64"/>
      <c r="G716" s="64">
        <v>961</v>
      </c>
      <c r="H716" s="65">
        <v>10140</v>
      </c>
      <c r="I716" s="65">
        <v>10140</v>
      </c>
      <c r="J716" s="41"/>
      <c r="K716" s="42">
        <f>K717</f>
        <v>0</v>
      </c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>
        <f>AG717</f>
        <v>0</v>
      </c>
      <c r="AH716" s="42"/>
      <c r="AI716" s="42"/>
      <c r="AJ716" s="42"/>
      <c r="AK716" s="42"/>
      <c r="AL716" s="42">
        <f aca="true" t="shared" si="64" ref="AL716:AO718">AL717</f>
        <v>0</v>
      </c>
      <c r="AM716" s="42"/>
      <c r="AN716" s="42"/>
      <c r="AO716" s="42">
        <f t="shared" si="64"/>
        <v>0</v>
      </c>
    </row>
    <row r="717" spans="1:41" s="66" customFormat="1" ht="13.5" customHeight="1" hidden="1">
      <c r="A717" s="54" t="s">
        <v>56</v>
      </c>
      <c r="B717" s="54" t="s">
        <v>56</v>
      </c>
      <c r="C717" s="56" t="s">
        <v>72</v>
      </c>
      <c r="D717" s="56">
        <v>0</v>
      </c>
      <c r="E717" s="56">
        <v>11</v>
      </c>
      <c r="F717" s="56"/>
      <c r="G717" s="56">
        <v>961</v>
      </c>
      <c r="H717" s="67">
        <v>10140</v>
      </c>
      <c r="I717" s="67">
        <v>10140</v>
      </c>
      <c r="J717" s="57">
        <v>900</v>
      </c>
      <c r="K717" s="47">
        <f>K718</f>
        <v>0</v>
      </c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>
        <f>AG718</f>
        <v>0</v>
      </c>
      <c r="AH717" s="47"/>
      <c r="AI717" s="47"/>
      <c r="AJ717" s="47"/>
      <c r="AK717" s="47"/>
      <c r="AL717" s="47">
        <f t="shared" si="64"/>
        <v>0</v>
      </c>
      <c r="AM717" s="47"/>
      <c r="AN717" s="47"/>
      <c r="AO717" s="47">
        <f t="shared" si="64"/>
        <v>0</v>
      </c>
    </row>
    <row r="718" spans="1:41" s="66" customFormat="1" ht="12.75" hidden="1">
      <c r="A718" s="54" t="s">
        <v>56</v>
      </c>
      <c r="B718" s="54" t="s">
        <v>56</v>
      </c>
      <c r="C718" s="56" t="s">
        <v>72</v>
      </c>
      <c r="D718" s="56">
        <v>0</v>
      </c>
      <c r="E718" s="56">
        <v>11</v>
      </c>
      <c r="F718" s="56"/>
      <c r="G718" s="56">
        <v>961</v>
      </c>
      <c r="H718" s="67">
        <v>10140</v>
      </c>
      <c r="I718" s="67">
        <v>10140</v>
      </c>
      <c r="J718" s="57">
        <v>990</v>
      </c>
      <c r="K718" s="47">
        <f>K719</f>
        <v>0</v>
      </c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>
        <f>AG719</f>
        <v>0</v>
      </c>
      <c r="AH718" s="47"/>
      <c r="AI718" s="47"/>
      <c r="AJ718" s="47"/>
      <c r="AK718" s="47"/>
      <c r="AL718" s="47">
        <f t="shared" si="64"/>
        <v>0</v>
      </c>
      <c r="AM718" s="47"/>
      <c r="AN718" s="47"/>
      <c r="AO718" s="47">
        <f t="shared" si="64"/>
        <v>0</v>
      </c>
    </row>
    <row r="719" spans="1:41" s="43" customFormat="1" ht="12.75" hidden="1">
      <c r="A719" s="54" t="s">
        <v>56</v>
      </c>
      <c r="B719" s="54" t="s">
        <v>56</v>
      </c>
      <c r="C719" s="56" t="s">
        <v>72</v>
      </c>
      <c r="D719" s="56">
        <v>0</v>
      </c>
      <c r="E719" s="56">
        <v>11</v>
      </c>
      <c r="F719" s="56"/>
      <c r="G719" s="56">
        <v>961</v>
      </c>
      <c r="H719" s="67">
        <v>10140</v>
      </c>
      <c r="I719" s="67">
        <v>10140</v>
      </c>
      <c r="J719" s="57">
        <v>999</v>
      </c>
      <c r="K719" s="47">
        <v>0</v>
      </c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>
        <v>0</v>
      </c>
      <c r="AH719" s="47"/>
      <c r="AI719" s="47"/>
      <c r="AJ719" s="47"/>
      <c r="AK719" s="47"/>
      <c r="AL719" s="47">
        <v>0</v>
      </c>
      <c r="AM719" s="47"/>
      <c r="AN719" s="47"/>
      <c r="AO719" s="47">
        <v>0</v>
      </c>
    </row>
    <row r="720" spans="1:41" s="43" customFormat="1" ht="12.75" hidden="1">
      <c r="A720" s="19" t="s">
        <v>215</v>
      </c>
      <c r="B720" s="63" t="s">
        <v>215</v>
      </c>
      <c r="C720" s="64" t="s">
        <v>72</v>
      </c>
      <c r="D720" s="64">
        <v>0</v>
      </c>
      <c r="E720" s="64">
        <v>11</v>
      </c>
      <c r="F720" s="64">
        <v>1</v>
      </c>
      <c r="G720" s="64">
        <v>961</v>
      </c>
      <c r="H720" s="65">
        <v>10040</v>
      </c>
      <c r="I720" s="65">
        <v>10040</v>
      </c>
      <c r="J720" s="41">
        <v>853</v>
      </c>
      <c r="K720" s="42"/>
      <c r="L720" s="42"/>
      <c r="M720" s="42"/>
      <c r="N720" s="42">
        <v>6080</v>
      </c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>
        <v>0</v>
      </c>
      <c r="AH720" s="42"/>
      <c r="AI720" s="42"/>
      <c r="AJ720" s="42"/>
      <c r="AK720" s="42"/>
      <c r="AL720" s="42"/>
      <c r="AM720" s="42"/>
      <c r="AN720" s="42"/>
      <c r="AO720" s="42"/>
    </row>
    <row r="721" spans="1:41" s="43" customFormat="1" ht="38.25" hidden="1">
      <c r="A721" s="19" t="s">
        <v>228</v>
      </c>
      <c r="B721" s="125" t="s">
        <v>228</v>
      </c>
      <c r="C721" s="64" t="s">
        <v>72</v>
      </c>
      <c r="D721" s="64">
        <v>0</v>
      </c>
      <c r="E721" s="64">
        <v>11</v>
      </c>
      <c r="F721" s="64">
        <v>1</v>
      </c>
      <c r="G721" s="64">
        <v>961</v>
      </c>
      <c r="H721" s="64">
        <v>10042</v>
      </c>
      <c r="I721" s="64">
        <v>80070</v>
      </c>
      <c r="J721" s="74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2">
        <f>AG722</f>
        <v>0</v>
      </c>
      <c r="AH721" s="42"/>
      <c r="AI721" s="42"/>
      <c r="AJ721" s="42"/>
      <c r="AK721" s="42"/>
      <c r="AL721" s="47"/>
      <c r="AM721" s="47"/>
      <c r="AN721" s="47"/>
      <c r="AO721" s="47"/>
    </row>
    <row r="722" spans="1:41" s="43" customFormat="1" ht="38.25" hidden="1">
      <c r="A722" s="20" t="s">
        <v>133</v>
      </c>
      <c r="B722" s="54" t="s">
        <v>133</v>
      </c>
      <c r="C722" s="56" t="s">
        <v>72</v>
      </c>
      <c r="D722" s="56">
        <v>0</v>
      </c>
      <c r="E722" s="56">
        <v>11</v>
      </c>
      <c r="F722" s="56">
        <v>1</v>
      </c>
      <c r="G722" s="56">
        <v>961</v>
      </c>
      <c r="H722" s="56">
        <v>10042</v>
      </c>
      <c r="I722" s="56">
        <v>80070</v>
      </c>
      <c r="J722" s="57" t="s">
        <v>12</v>
      </c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>
        <f>AG723</f>
        <v>0</v>
      </c>
      <c r="AH722" s="47"/>
      <c r="AI722" s="47"/>
      <c r="AJ722" s="47"/>
      <c r="AK722" s="47"/>
      <c r="AL722" s="47"/>
      <c r="AM722" s="47"/>
      <c r="AN722" s="47"/>
      <c r="AO722" s="47"/>
    </row>
    <row r="723" spans="1:41" s="43" customFormat="1" ht="38.25" hidden="1">
      <c r="A723" s="20" t="s">
        <v>13</v>
      </c>
      <c r="B723" s="54" t="s">
        <v>13</v>
      </c>
      <c r="C723" s="56" t="s">
        <v>72</v>
      </c>
      <c r="D723" s="56">
        <v>0</v>
      </c>
      <c r="E723" s="56">
        <v>11</v>
      </c>
      <c r="F723" s="56">
        <v>1</v>
      </c>
      <c r="G723" s="56">
        <v>961</v>
      </c>
      <c r="H723" s="56">
        <v>10042</v>
      </c>
      <c r="I723" s="56">
        <v>80070</v>
      </c>
      <c r="J723" s="57" t="s">
        <v>14</v>
      </c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>
        <f>AG724</f>
        <v>0</v>
      </c>
      <c r="AH723" s="47"/>
      <c r="AI723" s="47"/>
      <c r="AJ723" s="47"/>
      <c r="AK723" s="47"/>
      <c r="AL723" s="47"/>
      <c r="AM723" s="47"/>
      <c r="AN723" s="47"/>
      <c r="AO723" s="47"/>
    </row>
    <row r="724" spans="1:41" s="43" customFormat="1" ht="38.25" hidden="1">
      <c r="A724" s="25" t="s">
        <v>134</v>
      </c>
      <c r="B724" s="54" t="s">
        <v>134</v>
      </c>
      <c r="C724" s="56" t="s">
        <v>72</v>
      </c>
      <c r="D724" s="56">
        <v>0</v>
      </c>
      <c r="E724" s="56">
        <v>11</v>
      </c>
      <c r="F724" s="56">
        <v>1</v>
      </c>
      <c r="G724" s="56">
        <v>961</v>
      </c>
      <c r="H724" s="56">
        <v>10042</v>
      </c>
      <c r="I724" s="56">
        <v>80070</v>
      </c>
      <c r="J724" s="57">
        <v>244</v>
      </c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>
        <v>229537.79</v>
      </c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>
        <v>0</v>
      </c>
      <c r="AH724" s="47"/>
      <c r="AI724" s="47"/>
      <c r="AJ724" s="47"/>
      <c r="AK724" s="47"/>
      <c r="AL724" s="47"/>
      <c r="AM724" s="47"/>
      <c r="AN724" s="47"/>
      <c r="AO724" s="47"/>
    </row>
    <row r="725" spans="1:41" ht="19.5" customHeight="1">
      <c r="A725" s="14" t="s">
        <v>74</v>
      </c>
      <c r="B725" s="95" t="s">
        <v>55</v>
      </c>
      <c r="C725" s="88" t="s">
        <v>72</v>
      </c>
      <c r="D725" s="88">
        <v>0</v>
      </c>
      <c r="E725" s="88">
        <v>11</v>
      </c>
      <c r="F725" s="88">
        <v>1</v>
      </c>
      <c r="G725" s="88">
        <v>961</v>
      </c>
      <c r="H725" s="88">
        <v>14000</v>
      </c>
      <c r="I725" s="88">
        <v>83000</v>
      </c>
      <c r="J725" s="93" t="s">
        <v>0</v>
      </c>
      <c r="K725" s="37">
        <f>K726</f>
        <v>11376000</v>
      </c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37">
        <f>AG726</f>
        <v>8144650</v>
      </c>
      <c r="AH725" s="37"/>
      <c r="AI725" s="37"/>
      <c r="AJ725" s="37"/>
      <c r="AK725" s="37"/>
      <c r="AL725" s="37">
        <f>AL726</f>
        <v>8144650</v>
      </c>
      <c r="AM725" s="37"/>
      <c r="AN725" s="37"/>
      <c r="AO725" s="37">
        <f>AO726</f>
        <v>8144650</v>
      </c>
    </row>
    <row r="726" spans="1:41" ht="25.5">
      <c r="A726" s="5" t="s">
        <v>35</v>
      </c>
      <c r="B726" s="99" t="s">
        <v>35</v>
      </c>
      <c r="C726" s="85" t="s">
        <v>72</v>
      </c>
      <c r="D726" s="85">
        <v>0</v>
      </c>
      <c r="E726" s="85">
        <v>11</v>
      </c>
      <c r="F726" s="85">
        <v>1</v>
      </c>
      <c r="G726" s="85">
        <v>961</v>
      </c>
      <c r="H726" s="85">
        <v>14000</v>
      </c>
      <c r="I726" s="85">
        <v>83000</v>
      </c>
      <c r="J726" s="100" t="s">
        <v>36</v>
      </c>
      <c r="K726" s="34">
        <f>K727</f>
        <v>11376000</v>
      </c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>
        <f>AG727</f>
        <v>8144650</v>
      </c>
      <c r="AH726" s="34"/>
      <c r="AI726" s="34"/>
      <c r="AJ726" s="34"/>
      <c r="AK726" s="34"/>
      <c r="AL726" s="34">
        <f>AL727</f>
        <v>8144650</v>
      </c>
      <c r="AM726" s="34"/>
      <c r="AN726" s="34"/>
      <c r="AO726" s="34">
        <f>AO727</f>
        <v>8144650</v>
      </c>
    </row>
    <row r="727" spans="1:41" ht="12.75">
      <c r="A727" s="5" t="s">
        <v>55</v>
      </c>
      <c r="B727" s="99" t="s">
        <v>55</v>
      </c>
      <c r="C727" s="85" t="s">
        <v>72</v>
      </c>
      <c r="D727" s="85">
        <v>0</v>
      </c>
      <c r="E727" s="85">
        <v>11</v>
      </c>
      <c r="F727" s="85">
        <v>1</v>
      </c>
      <c r="G727" s="85">
        <v>961</v>
      </c>
      <c r="H727" s="85">
        <v>14000</v>
      </c>
      <c r="I727" s="85">
        <v>83000</v>
      </c>
      <c r="J727" s="100">
        <v>730</v>
      </c>
      <c r="K727" s="34">
        <v>11376000</v>
      </c>
      <c r="L727" s="34"/>
      <c r="M727" s="34">
        <v>-1500000</v>
      </c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>
        <v>8144650</v>
      </c>
      <c r="AH727" s="34"/>
      <c r="AI727" s="34"/>
      <c r="AJ727" s="34"/>
      <c r="AK727" s="34"/>
      <c r="AL727" s="34">
        <v>8144650</v>
      </c>
      <c r="AM727" s="34"/>
      <c r="AN727" s="34"/>
      <c r="AO727" s="34">
        <v>8144650</v>
      </c>
    </row>
    <row r="728" spans="1:41" s="3" customFormat="1" ht="25.5">
      <c r="A728" s="6"/>
      <c r="B728" s="87" t="s">
        <v>321</v>
      </c>
      <c r="C728" s="88" t="s">
        <v>72</v>
      </c>
      <c r="D728" s="88">
        <v>0</v>
      </c>
      <c r="E728" s="88">
        <v>11</v>
      </c>
      <c r="F728" s="88">
        <v>1</v>
      </c>
      <c r="G728" s="88">
        <v>961</v>
      </c>
      <c r="H728" s="88"/>
      <c r="I728" s="88">
        <v>83360</v>
      </c>
      <c r="J728" s="89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>
        <f>AG729</f>
        <v>6080</v>
      </c>
      <c r="AH728" s="37"/>
      <c r="AI728" s="37"/>
      <c r="AJ728" s="37"/>
      <c r="AK728" s="37"/>
      <c r="AL728" s="37">
        <f>AL729</f>
        <v>6080</v>
      </c>
      <c r="AM728" s="37"/>
      <c r="AN728" s="37"/>
      <c r="AO728" s="37">
        <f>AO729</f>
        <v>6080</v>
      </c>
    </row>
    <row r="729" spans="1:41" ht="12.75">
      <c r="A729" s="5"/>
      <c r="B729" s="99" t="s">
        <v>15</v>
      </c>
      <c r="C729" s="85" t="s">
        <v>72</v>
      </c>
      <c r="D729" s="85">
        <v>0</v>
      </c>
      <c r="E729" s="85">
        <v>11</v>
      </c>
      <c r="F729" s="85">
        <v>1</v>
      </c>
      <c r="G729" s="85">
        <v>961</v>
      </c>
      <c r="H729" s="85"/>
      <c r="I729" s="85">
        <v>83360</v>
      </c>
      <c r="J729" s="100">
        <v>800</v>
      </c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>
        <f>AG730</f>
        <v>6080</v>
      </c>
      <c r="AH729" s="34"/>
      <c r="AI729" s="34"/>
      <c r="AJ729" s="34"/>
      <c r="AK729" s="34"/>
      <c r="AL729" s="34">
        <f>AL730</f>
        <v>6080</v>
      </c>
      <c r="AM729" s="34"/>
      <c r="AN729" s="34"/>
      <c r="AO729" s="34">
        <f>AO730</f>
        <v>6080</v>
      </c>
    </row>
    <row r="730" spans="1:41" ht="12.75">
      <c r="A730" s="5"/>
      <c r="B730" s="99" t="s">
        <v>42</v>
      </c>
      <c r="C730" s="85" t="s">
        <v>72</v>
      </c>
      <c r="D730" s="85">
        <v>0</v>
      </c>
      <c r="E730" s="85">
        <v>11</v>
      </c>
      <c r="F730" s="85">
        <v>1</v>
      </c>
      <c r="G730" s="85">
        <v>961</v>
      </c>
      <c r="H730" s="85"/>
      <c r="I730" s="85">
        <v>83360</v>
      </c>
      <c r="J730" s="100">
        <v>850</v>
      </c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>
        <f>AG731+AG732</f>
        <v>6080</v>
      </c>
      <c r="AH730" s="34"/>
      <c r="AI730" s="34"/>
      <c r="AJ730" s="34"/>
      <c r="AK730" s="34"/>
      <c r="AL730" s="34">
        <f>AL731+AL732</f>
        <v>6080</v>
      </c>
      <c r="AM730" s="34"/>
      <c r="AN730" s="34"/>
      <c r="AO730" s="34">
        <f>AO731+AO732</f>
        <v>6080</v>
      </c>
    </row>
    <row r="731" spans="1:41" s="40" customFormat="1" ht="12.75" hidden="1">
      <c r="A731" s="20"/>
      <c r="B731" s="54" t="s">
        <v>137</v>
      </c>
      <c r="C731" s="56" t="s">
        <v>72</v>
      </c>
      <c r="D731" s="56">
        <v>0</v>
      </c>
      <c r="E731" s="56">
        <v>11</v>
      </c>
      <c r="F731" s="56">
        <v>1</v>
      </c>
      <c r="G731" s="56">
        <v>961</v>
      </c>
      <c r="H731" s="56"/>
      <c r="I731" s="56">
        <v>83360</v>
      </c>
      <c r="J731" s="57">
        <v>852</v>
      </c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>
        <v>0</v>
      </c>
      <c r="AH731" s="47"/>
      <c r="AI731" s="47"/>
      <c r="AJ731" s="47"/>
      <c r="AK731" s="47"/>
      <c r="AL731" s="47">
        <v>0</v>
      </c>
      <c r="AM731" s="47"/>
      <c r="AN731" s="47"/>
      <c r="AO731" s="47">
        <v>0</v>
      </c>
    </row>
    <row r="732" spans="1:41" ht="12.75">
      <c r="A732" s="5"/>
      <c r="B732" s="161" t="s">
        <v>215</v>
      </c>
      <c r="C732" s="85" t="s">
        <v>72</v>
      </c>
      <c r="D732" s="85">
        <v>0</v>
      </c>
      <c r="E732" s="85">
        <v>11</v>
      </c>
      <c r="F732" s="85">
        <v>1</v>
      </c>
      <c r="G732" s="85">
        <v>961</v>
      </c>
      <c r="H732" s="85"/>
      <c r="I732" s="85">
        <v>83360</v>
      </c>
      <c r="J732" s="100">
        <v>853</v>
      </c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>
        <v>6080</v>
      </c>
      <c r="AH732" s="34"/>
      <c r="AI732" s="34"/>
      <c r="AJ732" s="34"/>
      <c r="AK732" s="34"/>
      <c r="AL732" s="34">
        <v>6080</v>
      </c>
      <c r="AM732" s="34"/>
      <c r="AN732" s="34"/>
      <c r="AO732" s="34">
        <v>6080</v>
      </c>
    </row>
    <row r="733" spans="1:41" s="3" customFormat="1" ht="76.5" customHeight="1">
      <c r="A733" s="12" t="s">
        <v>197</v>
      </c>
      <c r="B733" s="148" t="s">
        <v>197</v>
      </c>
      <c r="C733" s="96" t="s">
        <v>127</v>
      </c>
      <c r="D733" s="88"/>
      <c r="E733" s="88"/>
      <c r="F733" s="88"/>
      <c r="G733" s="88"/>
      <c r="H733" s="88"/>
      <c r="I733" s="88"/>
      <c r="J733" s="89"/>
      <c r="K733" s="37">
        <f>K740+K770+K779</f>
        <v>17355329.65</v>
      </c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>
        <f>AG740+AG770+AG779+AG802+AG734</f>
        <v>60979416.980000004</v>
      </c>
      <c r="AH733" s="37"/>
      <c r="AI733" s="37"/>
      <c r="AJ733" s="37"/>
      <c r="AK733" s="37"/>
      <c r="AL733" s="37">
        <f>AL740+AL770+AL779+AL802</f>
        <v>23052523</v>
      </c>
      <c r="AM733" s="37"/>
      <c r="AN733" s="37"/>
      <c r="AO733" s="37">
        <f>AO740+AO770+AO779+AO802</f>
        <v>15892523</v>
      </c>
    </row>
    <row r="734" spans="1:41" s="3" customFormat="1" ht="66.75" customHeight="1">
      <c r="A734" s="12"/>
      <c r="B734" s="87" t="s">
        <v>372</v>
      </c>
      <c r="C734" s="96" t="s">
        <v>127</v>
      </c>
      <c r="D734" s="88">
        <v>0</v>
      </c>
      <c r="E734" s="88">
        <v>11</v>
      </c>
      <c r="F734" s="88"/>
      <c r="G734" s="88"/>
      <c r="H734" s="88"/>
      <c r="I734" s="88"/>
      <c r="J734" s="89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>
        <f>AG735</f>
        <v>8228571.43</v>
      </c>
      <c r="AH734" s="37"/>
      <c r="AI734" s="37"/>
      <c r="AJ734" s="37"/>
      <c r="AK734" s="37"/>
      <c r="AL734" s="37"/>
      <c r="AM734" s="37"/>
      <c r="AN734" s="37"/>
      <c r="AO734" s="37"/>
    </row>
    <row r="735" spans="1:41" s="3" customFormat="1" ht="45.75" customHeight="1">
      <c r="A735" s="12"/>
      <c r="B735" s="87" t="s">
        <v>41</v>
      </c>
      <c r="C735" s="96" t="s">
        <v>127</v>
      </c>
      <c r="D735" s="88">
        <v>0</v>
      </c>
      <c r="E735" s="88">
        <v>11</v>
      </c>
      <c r="F735" s="88">
        <v>1</v>
      </c>
      <c r="G735" s="88">
        <v>902</v>
      </c>
      <c r="H735" s="88"/>
      <c r="I735" s="88"/>
      <c r="J735" s="89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>
        <f>AG736</f>
        <v>8228571.43</v>
      </c>
      <c r="AH735" s="37"/>
      <c r="AI735" s="37"/>
      <c r="AJ735" s="37"/>
      <c r="AK735" s="37"/>
      <c r="AL735" s="37"/>
      <c r="AM735" s="37"/>
      <c r="AN735" s="37"/>
      <c r="AO735" s="37"/>
    </row>
    <row r="736" spans="1:41" s="3" customFormat="1" ht="60" customHeight="1">
      <c r="A736" s="12"/>
      <c r="B736" s="87" t="s">
        <v>372</v>
      </c>
      <c r="C736" s="96" t="s">
        <v>127</v>
      </c>
      <c r="D736" s="88">
        <v>0</v>
      </c>
      <c r="E736" s="88">
        <v>11</v>
      </c>
      <c r="F736" s="88"/>
      <c r="G736" s="88">
        <v>902</v>
      </c>
      <c r="H736" s="88" t="s">
        <v>212</v>
      </c>
      <c r="I736" s="88" t="s">
        <v>373</v>
      </c>
      <c r="J736" s="192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>
        <f>AG737</f>
        <v>8228571.43</v>
      </c>
      <c r="AH736" s="37"/>
      <c r="AI736" s="37"/>
      <c r="AJ736" s="37"/>
      <c r="AK736" s="37"/>
      <c r="AL736" s="37"/>
      <c r="AM736" s="37"/>
      <c r="AN736" s="37"/>
      <c r="AO736" s="37"/>
    </row>
    <row r="737" spans="1:41" s="3" customFormat="1" ht="42" customHeight="1">
      <c r="A737" s="12"/>
      <c r="B737" s="99" t="s">
        <v>133</v>
      </c>
      <c r="C737" s="84" t="s">
        <v>127</v>
      </c>
      <c r="D737" s="85">
        <v>0</v>
      </c>
      <c r="E737" s="85">
        <v>11</v>
      </c>
      <c r="F737" s="85"/>
      <c r="G737" s="85">
        <v>902</v>
      </c>
      <c r="H737" s="85" t="s">
        <v>212</v>
      </c>
      <c r="I737" s="85" t="s">
        <v>373</v>
      </c>
      <c r="J737" s="100">
        <v>200</v>
      </c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4">
        <f>AG738</f>
        <v>8228571.43</v>
      </c>
      <c r="AH737" s="37"/>
      <c r="AI737" s="37"/>
      <c r="AJ737" s="37"/>
      <c r="AK737" s="37"/>
      <c r="AL737" s="37"/>
      <c r="AM737" s="37"/>
      <c r="AN737" s="37"/>
      <c r="AO737" s="37"/>
    </row>
    <row r="738" spans="1:41" s="3" customFormat="1" ht="48.75" customHeight="1">
      <c r="A738" s="12"/>
      <c r="B738" s="99" t="s">
        <v>13</v>
      </c>
      <c r="C738" s="84" t="s">
        <v>127</v>
      </c>
      <c r="D738" s="85">
        <v>0</v>
      </c>
      <c r="E738" s="85">
        <v>11</v>
      </c>
      <c r="F738" s="85"/>
      <c r="G738" s="85">
        <v>902</v>
      </c>
      <c r="H738" s="85" t="s">
        <v>212</v>
      </c>
      <c r="I738" s="85" t="s">
        <v>373</v>
      </c>
      <c r="J738" s="100">
        <v>240</v>
      </c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4">
        <f>AG739</f>
        <v>8228571.43</v>
      </c>
      <c r="AH738" s="37"/>
      <c r="AI738" s="37"/>
      <c r="AJ738" s="37"/>
      <c r="AK738" s="37"/>
      <c r="AL738" s="37"/>
      <c r="AM738" s="37"/>
      <c r="AN738" s="37"/>
      <c r="AO738" s="37"/>
    </row>
    <row r="739" spans="1:41" s="3" customFormat="1" ht="45" customHeight="1">
      <c r="A739" s="12"/>
      <c r="B739" s="99" t="s">
        <v>134</v>
      </c>
      <c r="C739" s="84" t="s">
        <v>127</v>
      </c>
      <c r="D739" s="85">
        <v>0</v>
      </c>
      <c r="E739" s="85">
        <v>11</v>
      </c>
      <c r="F739" s="85"/>
      <c r="G739" s="85">
        <v>902</v>
      </c>
      <c r="H739" s="85" t="s">
        <v>212</v>
      </c>
      <c r="I739" s="85" t="s">
        <v>373</v>
      </c>
      <c r="J739" s="100">
        <v>244</v>
      </c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4">
        <v>8228571.43</v>
      </c>
      <c r="AF739" s="34"/>
      <c r="AG739" s="34">
        <f>AE739</f>
        <v>8228571.43</v>
      </c>
      <c r="AH739" s="37"/>
      <c r="AI739" s="37"/>
      <c r="AJ739" s="37"/>
      <c r="AK739" s="37"/>
      <c r="AL739" s="37"/>
      <c r="AM739" s="37"/>
      <c r="AN739" s="37"/>
      <c r="AO739" s="37"/>
    </row>
    <row r="740" spans="1:41" ht="69.75" customHeight="1">
      <c r="A740" s="12" t="s">
        <v>151</v>
      </c>
      <c r="B740" s="148" t="s">
        <v>151</v>
      </c>
      <c r="C740" s="96" t="s">
        <v>127</v>
      </c>
      <c r="D740" s="88">
        <v>1</v>
      </c>
      <c r="E740" s="88"/>
      <c r="F740" s="88"/>
      <c r="G740" s="88"/>
      <c r="H740" s="88"/>
      <c r="I740" s="88"/>
      <c r="J740" s="89"/>
      <c r="K740" s="37">
        <f>K742</f>
        <v>157894.74</v>
      </c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>
        <f>AG741</f>
        <v>0</v>
      </c>
      <c r="AH740" s="37"/>
      <c r="AI740" s="37"/>
      <c r="AJ740" s="37"/>
      <c r="AK740" s="37"/>
      <c r="AL740" s="37">
        <f>AL742</f>
        <v>7100000</v>
      </c>
      <c r="AM740" s="37"/>
      <c r="AN740" s="37"/>
      <c r="AO740" s="175">
        <f>AO742</f>
        <v>0</v>
      </c>
    </row>
    <row r="741" spans="1:41" ht="60.75" customHeight="1">
      <c r="A741" s="12" t="s">
        <v>180</v>
      </c>
      <c r="B741" s="148" t="s">
        <v>180</v>
      </c>
      <c r="C741" s="96" t="s">
        <v>127</v>
      </c>
      <c r="D741" s="88">
        <v>1</v>
      </c>
      <c r="E741" s="88">
        <v>11</v>
      </c>
      <c r="F741" s="88"/>
      <c r="G741" s="88"/>
      <c r="H741" s="88"/>
      <c r="I741" s="88"/>
      <c r="J741" s="89"/>
      <c r="K741" s="37">
        <f>K742</f>
        <v>157894.74</v>
      </c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>
        <f>AG742</f>
        <v>0</v>
      </c>
      <c r="AH741" s="37"/>
      <c r="AI741" s="37"/>
      <c r="AJ741" s="37"/>
      <c r="AK741" s="37"/>
      <c r="AL741" s="37">
        <f>AL742</f>
        <v>7100000</v>
      </c>
      <c r="AM741" s="37"/>
      <c r="AN741" s="37"/>
      <c r="AO741" s="175">
        <f>AO742</f>
        <v>0</v>
      </c>
    </row>
    <row r="742" spans="1:41" ht="12.75">
      <c r="A742" s="6" t="s">
        <v>41</v>
      </c>
      <c r="B742" s="87" t="s">
        <v>41</v>
      </c>
      <c r="C742" s="96" t="s">
        <v>127</v>
      </c>
      <c r="D742" s="88">
        <v>1</v>
      </c>
      <c r="E742" s="88">
        <v>11</v>
      </c>
      <c r="F742" s="88">
        <v>1</v>
      </c>
      <c r="G742" s="88">
        <v>902</v>
      </c>
      <c r="H742" s="88"/>
      <c r="I742" s="88"/>
      <c r="J742" s="89"/>
      <c r="K742" s="37">
        <f>K747</f>
        <v>157894.74</v>
      </c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>
        <f>AG747+AG762+AG766</f>
        <v>0</v>
      </c>
      <c r="AH742" s="37"/>
      <c r="AI742" s="37"/>
      <c r="AJ742" s="37"/>
      <c r="AK742" s="37"/>
      <c r="AL742" s="37">
        <f>AL747+AL751+AL755+AL759+AL762</f>
        <v>7100000</v>
      </c>
      <c r="AM742" s="37"/>
      <c r="AN742" s="37"/>
      <c r="AO742" s="175">
        <f>AO747+AO751+AO755+AO759</f>
        <v>0</v>
      </c>
    </row>
    <row r="743" spans="1:41" ht="25.5" hidden="1">
      <c r="A743" s="19" t="s">
        <v>77</v>
      </c>
      <c r="B743" s="63" t="s">
        <v>77</v>
      </c>
      <c r="C743" s="73" t="s">
        <v>127</v>
      </c>
      <c r="D743" s="64">
        <v>1</v>
      </c>
      <c r="E743" s="64">
        <v>11</v>
      </c>
      <c r="F743" s="64">
        <v>1</v>
      </c>
      <c r="G743" s="64">
        <v>902</v>
      </c>
      <c r="H743" s="64">
        <v>12520</v>
      </c>
      <c r="I743" s="64">
        <v>12520</v>
      </c>
      <c r="J743" s="41"/>
      <c r="K743" s="42">
        <f>K744</f>
        <v>0</v>
      </c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175">
        <f>AG744</f>
        <v>0</v>
      </c>
      <c r="AH743" s="42"/>
      <c r="AI743" s="42"/>
      <c r="AJ743" s="42"/>
      <c r="AK743" s="42"/>
      <c r="AL743" s="42">
        <f>AL744</f>
        <v>0</v>
      </c>
      <c r="AM743" s="42"/>
      <c r="AN743" s="42"/>
      <c r="AO743" s="175">
        <f>AO744</f>
        <v>0</v>
      </c>
    </row>
    <row r="744" spans="1:41" ht="38.25" hidden="1">
      <c r="A744" s="25" t="s">
        <v>141</v>
      </c>
      <c r="B744" s="54" t="s">
        <v>141</v>
      </c>
      <c r="C744" s="55" t="s">
        <v>127</v>
      </c>
      <c r="D744" s="56">
        <v>1</v>
      </c>
      <c r="E744" s="56">
        <v>11</v>
      </c>
      <c r="F744" s="56">
        <v>1</v>
      </c>
      <c r="G744" s="56">
        <v>902</v>
      </c>
      <c r="H744" s="56">
        <v>12520</v>
      </c>
      <c r="I744" s="56">
        <v>12520</v>
      </c>
      <c r="J744" s="57">
        <v>400</v>
      </c>
      <c r="K744" s="47">
        <f>K745</f>
        <v>0</v>
      </c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176">
        <f>AG745</f>
        <v>0</v>
      </c>
      <c r="AH744" s="47"/>
      <c r="AI744" s="47"/>
      <c r="AJ744" s="47"/>
      <c r="AK744" s="47"/>
      <c r="AL744" s="47">
        <f>AL745</f>
        <v>0</v>
      </c>
      <c r="AM744" s="47"/>
      <c r="AN744" s="47"/>
      <c r="AO744" s="176">
        <f>AO745</f>
        <v>0</v>
      </c>
    </row>
    <row r="745" spans="1:41" s="3" customFormat="1" ht="12.75" hidden="1">
      <c r="A745" s="25" t="s">
        <v>44</v>
      </c>
      <c r="B745" s="54" t="s">
        <v>44</v>
      </c>
      <c r="C745" s="55" t="s">
        <v>127</v>
      </c>
      <c r="D745" s="56">
        <v>1</v>
      </c>
      <c r="E745" s="56">
        <v>11</v>
      </c>
      <c r="F745" s="56">
        <v>1</v>
      </c>
      <c r="G745" s="56">
        <v>902</v>
      </c>
      <c r="H745" s="56">
        <v>12520</v>
      </c>
      <c r="I745" s="56">
        <v>12520</v>
      </c>
      <c r="J745" s="57">
        <v>410</v>
      </c>
      <c r="K745" s="47">
        <f>K746</f>
        <v>0</v>
      </c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176">
        <f>AG746</f>
        <v>0</v>
      </c>
      <c r="AH745" s="47"/>
      <c r="AI745" s="47"/>
      <c r="AJ745" s="47"/>
      <c r="AK745" s="47"/>
      <c r="AL745" s="47">
        <f>AL746</f>
        <v>0</v>
      </c>
      <c r="AM745" s="47"/>
      <c r="AN745" s="47"/>
      <c r="AO745" s="176">
        <f>AO746</f>
        <v>0</v>
      </c>
    </row>
    <row r="746" spans="1:41" s="3" customFormat="1" ht="51" hidden="1">
      <c r="A746" s="25" t="s">
        <v>84</v>
      </c>
      <c r="B746" s="54" t="s">
        <v>84</v>
      </c>
      <c r="C746" s="55" t="s">
        <v>127</v>
      </c>
      <c r="D746" s="56">
        <v>1</v>
      </c>
      <c r="E746" s="56">
        <v>11</v>
      </c>
      <c r="F746" s="56">
        <v>1</v>
      </c>
      <c r="G746" s="56">
        <v>902</v>
      </c>
      <c r="H746" s="56">
        <v>12520</v>
      </c>
      <c r="I746" s="56">
        <v>12520</v>
      </c>
      <c r="J746" s="57">
        <v>414</v>
      </c>
      <c r="K746" s="47">
        <v>0</v>
      </c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176">
        <v>0</v>
      </c>
      <c r="AH746" s="47"/>
      <c r="AI746" s="47"/>
      <c r="AJ746" s="47"/>
      <c r="AK746" s="47"/>
      <c r="AL746" s="47">
        <v>0</v>
      </c>
      <c r="AM746" s="47"/>
      <c r="AN746" s="47"/>
      <c r="AO746" s="176">
        <v>0</v>
      </c>
    </row>
    <row r="747" spans="1:41" s="3" customFormat="1" ht="59.25" customHeight="1">
      <c r="A747" s="10" t="s">
        <v>117</v>
      </c>
      <c r="B747" s="87" t="s">
        <v>340</v>
      </c>
      <c r="C747" s="96" t="s">
        <v>127</v>
      </c>
      <c r="D747" s="88">
        <v>1</v>
      </c>
      <c r="E747" s="88">
        <v>11</v>
      </c>
      <c r="F747" s="88"/>
      <c r="G747" s="88">
        <v>902</v>
      </c>
      <c r="H747" s="88" t="s">
        <v>212</v>
      </c>
      <c r="I747" s="88" t="s">
        <v>212</v>
      </c>
      <c r="J747" s="89"/>
      <c r="K747" s="37">
        <f>K748</f>
        <v>157894.74</v>
      </c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175">
        <f>AG748</f>
        <v>0</v>
      </c>
      <c r="AH747" s="37"/>
      <c r="AI747" s="37"/>
      <c r="AJ747" s="37"/>
      <c r="AK747" s="37"/>
      <c r="AL747" s="37">
        <f aca="true" t="shared" si="65" ref="AL747:AO749">AL748</f>
        <v>355000</v>
      </c>
      <c r="AM747" s="37"/>
      <c r="AN747" s="37"/>
      <c r="AO747" s="175">
        <f t="shared" si="65"/>
        <v>0</v>
      </c>
    </row>
    <row r="748" spans="1:41" s="3" customFormat="1" ht="38.25">
      <c r="A748" s="9" t="s">
        <v>141</v>
      </c>
      <c r="B748" s="99" t="s">
        <v>141</v>
      </c>
      <c r="C748" s="84" t="s">
        <v>127</v>
      </c>
      <c r="D748" s="85">
        <v>1</v>
      </c>
      <c r="E748" s="85">
        <v>11</v>
      </c>
      <c r="F748" s="85"/>
      <c r="G748" s="85">
        <v>902</v>
      </c>
      <c r="H748" s="85" t="s">
        <v>212</v>
      </c>
      <c r="I748" s="85" t="s">
        <v>212</v>
      </c>
      <c r="J748" s="100">
        <v>400</v>
      </c>
      <c r="K748" s="34">
        <f>K749</f>
        <v>157894.74</v>
      </c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176">
        <f>AG749</f>
        <v>0</v>
      </c>
      <c r="AH748" s="34"/>
      <c r="AI748" s="34"/>
      <c r="AJ748" s="34"/>
      <c r="AK748" s="34"/>
      <c r="AL748" s="34">
        <f t="shared" si="65"/>
        <v>355000</v>
      </c>
      <c r="AM748" s="34"/>
      <c r="AN748" s="34"/>
      <c r="AO748" s="176">
        <f t="shared" si="65"/>
        <v>0</v>
      </c>
    </row>
    <row r="749" spans="1:41" s="3" customFormat="1" ht="12.75">
      <c r="A749" s="9" t="s">
        <v>44</v>
      </c>
      <c r="B749" s="99" t="s">
        <v>44</v>
      </c>
      <c r="C749" s="84" t="s">
        <v>127</v>
      </c>
      <c r="D749" s="85">
        <v>1</v>
      </c>
      <c r="E749" s="85">
        <v>11</v>
      </c>
      <c r="F749" s="85"/>
      <c r="G749" s="85">
        <v>902</v>
      </c>
      <c r="H749" s="85" t="s">
        <v>212</v>
      </c>
      <c r="I749" s="85" t="s">
        <v>212</v>
      </c>
      <c r="J749" s="100">
        <v>410</v>
      </c>
      <c r="K749" s="34">
        <f>K750</f>
        <v>157894.74</v>
      </c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176">
        <f>AG750</f>
        <v>0</v>
      </c>
      <c r="AH749" s="34"/>
      <c r="AI749" s="34"/>
      <c r="AJ749" s="34"/>
      <c r="AK749" s="34"/>
      <c r="AL749" s="34">
        <f t="shared" si="65"/>
        <v>355000</v>
      </c>
      <c r="AM749" s="34"/>
      <c r="AN749" s="34"/>
      <c r="AO749" s="176">
        <f t="shared" si="65"/>
        <v>0</v>
      </c>
    </row>
    <row r="750" spans="1:41" s="3" customFormat="1" ht="51">
      <c r="A750" s="9" t="s">
        <v>84</v>
      </c>
      <c r="B750" s="99" t="s">
        <v>84</v>
      </c>
      <c r="C750" s="84" t="s">
        <v>127</v>
      </c>
      <c r="D750" s="85">
        <v>1</v>
      </c>
      <c r="E750" s="85">
        <v>11</v>
      </c>
      <c r="F750" s="85"/>
      <c r="G750" s="85">
        <v>902</v>
      </c>
      <c r="H750" s="85" t="s">
        <v>212</v>
      </c>
      <c r="I750" s="85" t="s">
        <v>212</v>
      </c>
      <c r="J750" s="100">
        <v>414</v>
      </c>
      <c r="K750" s="34">
        <v>157894.74</v>
      </c>
      <c r="L750" s="34"/>
      <c r="M750" s="34"/>
      <c r="N750" s="34">
        <v>-157894.74</v>
      </c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176">
        <f>K750+L750+N750</f>
        <v>0</v>
      </c>
      <c r="AH750" s="34"/>
      <c r="AI750" s="34"/>
      <c r="AJ750" s="34"/>
      <c r="AK750" s="34"/>
      <c r="AL750" s="34">
        <v>355000</v>
      </c>
      <c r="AM750" s="34"/>
      <c r="AN750" s="34"/>
      <c r="AO750" s="176">
        <v>0</v>
      </c>
    </row>
    <row r="751" spans="1:41" s="3" customFormat="1" ht="38.25" hidden="1">
      <c r="A751" s="10" t="s">
        <v>77</v>
      </c>
      <c r="B751" s="95" t="s">
        <v>312</v>
      </c>
      <c r="C751" s="96" t="s">
        <v>127</v>
      </c>
      <c r="D751" s="88">
        <v>1</v>
      </c>
      <c r="E751" s="88">
        <v>11</v>
      </c>
      <c r="F751" s="88"/>
      <c r="G751" s="88">
        <v>902</v>
      </c>
      <c r="H751" s="88">
        <v>12520</v>
      </c>
      <c r="I751" s="88">
        <v>81850</v>
      </c>
      <c r="J751" s="89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>
        <f>AG752</f>
        <v>0</v>
      </c>
      <c r="AH751" s="37"/>
      <c r="AI751" s="37"/>
      <c r="AJ751" s="37"/>
      <c r="AK751" s="37"/>
      <c r="AL751" s="42"/>
      <c r="AM751" s="42"/>
      <c r="AN751" s="42"/>
      <c r="AO751" s="42"/>
    </row>
    <row r="752" spans="1:41" s="3" customFormat="1" ht="38.25" hidden="1">
      <c r="A752" s="9" t="s">
        <v>133</v>
      </c>
      <c r="B752" s="99" t="s">
        <v>133</v>
      </c>
      <c r="C752" s="84" t="s">
        <v>127</v>
      </c>
      <c r="D752" s="85">
        <v>1</v>
      </c>
      <c r="E752" s="85">
        <v>11</v>
      </c>
      <c r="F752" s="85"/>
      <c r="G752" s="85">
        <v>902</v>
      </c>
      <c r="H752" s="85">
        <v>12520</v>
      </c>
      <c r="I752" s="85">
        <v>81850</v>
      </c>
      <c r="J752" s="100">
        <v>200</v>
      </c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>
        <f>AG753</f>
        <v>0</v>
      </c>
      <c r="AH752" s="34"/>
      <c r="AI752" s="34"/>
      <c r="AJ752" s="34"/>
      <c r="AK752" s="34"/>
      <c r="AL752" s="47"/>
      <c r="AM752" s="47"/>
      <c r="AN752" s="47"/>
      <c r="AO752" s="47"/>
    </row>
    <row r="753" spans="1:41" s="3" customFormat="1" ht="38.25" hidden="1">
      <c r="A753" s="9" t="s">
        <v>13</v>
      </c>
      <c r="B753" s="99" t="s">
        <v>13</v>
      </c>
      <c r="C753" s="84" t="s">
        <v>127</v>
      </c>
      <c r="D753" s="85">
        <v>1</v>
      </c>
      <c r="E753" s="85">
        <v>11</v>
      </c>
      <c r="F753" s="85"/>
      <c r="G753" s="85">
        <v>902</v>
      </c>
      <c r="H753" s="85">
        <v>12520</v>
      </c>
      <c r="I753" s="85">
        <v>81850</v>
      </c>
      <c r="J753" s="100">
        <v>240</v>
      </c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>
        <f>AG754</f>
        <v>0</v>
      </c>
      <c r="AH753" s="34"/>
      <c r="AI753" s="34"/>
      <c r="AJ753" s="34"/>
      <c r="AK753" s="34"/>
      <c r="AL753" s="47"/>
      <c r="AM753" s="47"/>
      <c r="AN753" s="47"/>
      <c r="AO753" s="47"/>
    </row>
    <row r="754" spans="1:41" s="3" customFormat="1" ht="38.25" hidden="1">
      <c r="A754" s="9" t="s">
        <v>134</v>
      </c>
      <c r="B754" s="99" t="s">
        <v>134</v>
      </c>
      <c r="C754" s="84" t="s">
        <v>127</v>
      </c>
      <c r="D754" s="85">
        <v>1</v>
      </c>
      <c r="E754" s="85">
        <v>11</v>
      </c>
      <c r="F754" s="85"/>
      <c r="G754" s="85">
        <v>902</v>
      </c>
      <c r="H754" s="85">
        <v>12520</v>
      </c>
      <c r="I754" s="85">
        <v>81850</v>
      </c>
      <c r="J754" s="100">
        <v>244</v>
      </c>
      <c r="K754" s="34"/>
      <c r="L754" s="34">
        <v>4477247.16</v>
      </c>
      <c r="M754" s="34"/>
      <c r="N754" s="34">
        <v>-225647.75</v>
      </c>
      <c r="O754" s="34"/>
      <c r="P754" s="34"/>
      <c r="Q754" s="34"/>
      <c r="R754" s="34"/>
      <c r="S754" s="34"/>
      <c r="T754" s="34">
        <v>-367154.41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>
        <v>0</v>
      </c>
      <c r="AH754" s="34"/>
      <c r="AI754" s="34"/>
      <c r="AJ754" s="34"/>
      <c r="AK754" s="34"/>
      <c r="AL754" s="47"/>
      <c r="AM754" s="47"/>
      <c r="AN754" s="47"/>
      <c r="AO754" s="47"/>
    </row>
    <row r="755" spans="1:41" s="3" customFormat="1" ht="51" hidden="1">
      <c r="A755" s="9" t="s">
        <v>239</v>
      </c>
      <c r="B755" s="99" t="s">
        <v>239</v>
      </c>
      <c r="C755" s="84" t="s">
        <v>127</v>
      </c>
      <c r="D755" s="85">
        <v>1</v>
      </c>
      <c r="E755" s="85">
        <v>11</v>
      </c>
      <c r="F755" s="85">
        <v>1</v>
      </c>
      <c r="G755" s="85">
        <v>902</v>
      </c>
      <c r="H755" s="85" t="s">
        <v>240</v>
      </c>
      <c r="I755" s="85" t="s">
        <v>240</v>
      </c>
      <c r="J755" s="14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>
        <f>AG756</f>
        <v>0</v>
      </c>
      <c r="AH755" s="34"/>
      <c r="AI755" s="34"/>
      <c r="AJ755" s="34"/>
      <c r="AK755" s="34"/>
      <c r="AL755" s="47"/>
      <c r="AM755" s="47"/>
      <c r="AN755" s="47"/>
      <c r="AO755" s="47"/>
    </row>
    <row r="756" spans="1:41" s="3" customFormat="1" ht="38.25" hidden="1">
      <c r="A756" s="5" t="s">
        <v>133</v>
      </c>
      <c r="B756" s="99" t="s">
        <v>133</v>
      </c>
      <c r="C756" s="84" t="s">
        <v>127</v>
      </c>
      <c r="D756" s="85">
        <v>1</v>
      </c>
      <c r="E756" s="85">
        <v>11</v>
      </c>
      <c r="F756" s="85">
        <v>1</v>
      </c>
      <c r="G756" s="85">
        <v>902</v>
      </c>
      <c r="H756" s="85" t="s">
        <v>240</v>
      </c>
      <c r="I756" s="85" t="s">
        <v>240</v>
      </c>
      <c r="J756" s="172">
        <v>200</v>
      </c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>
        <f>AG757</f>
        <v>0</v>
      </c>
      <c r="AH756" s="34"/>
      <c r="AI756" s="34"/>
      <c r="AJ756" s="34"/>
      <c r="AK756" s="34"/>
      <c r="AL756" s="47"/>
      <c r="AM756" s="47"/>
      <c r="AN756" s="47"/>
      <c r="AO756" s="47"/>
    </row>
    <row r="757" spans="1:41" s="3" customFormat="1" ht="38.25" hidden="1">
      <c r="A757" s="5" t="s">
        <v>13</v>
      </c>
      <c r="B757" s="99" t="s">
        <v>13</v>
      </c>
      <c r="C757" s="84" t="s">
        <v>127</v>
      </c>
      <c r="D757" s="85">
        <v>1</v>
      </c>
      <c r="E757" s="85">
        <v>11</v>
      </c>
      <c r="F757" s="85">
        <v>1</v>
      </c>
      <c r="G757" s="85">
        <v>902</v>
      </c>
      <c r="H757" s="85" t="s">
        <v>240</v>
      </c>
      <c r="I757" s="85" t="s">
        <v>240</v>
      </c>
      <c r="J757" s="172">
        <v>240</v>
      </c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>
        <f>AG758</f>
        <v>0</v>
      </c>
      <c r="AH757" s="34"/>
      <c r="AI757" s="34"/>
      <c r="AJ757" s="34"/>
      <c r="AK757" s="34"/>
      <c r="AL757" s="47"/>
      <c r="AM757" s="47"/>
      <c r="AN757" s="47"/>
      <c r="AO757" s="47"/>
    </row>
    <row r="758" spans="1:41" s="3" customFormat="1" ht="38.25" hidden="1">
      <c r="A758" s="9" t="s">
        <v>134</v>
      </c>
      <c r="B758" s="99" t="s">
        <v>134</v>
      </c>
      <c r="C758" s="84" t="s">
        <v>127</v>
      </c>
      <c r="D758" s="85">
        <v>1</v>
      </c>
      <c r="E758" s="85">
        <v>11</v>
      </c>
      <c r="F758" s="85">
        <v>1</v>
      </c>
      <c r="G758" s="85">
        <v>902</v>
      </c>
      <c r="H758" s="85" t="s">
        <v>240</v>
      </c>
      <c r="I758" s="85" t="s">
        <v>240</v>
      </c>
      <c r="J758" s="172">
        <v>244</v>
      </c>
      <c r="K758" s="34"/>
      <c r="L758" s="34"/>
      <c r="M758" s="34"/>
      <c r="N758" s="34"/>
      <c r="O758" s="34">
        <v>2500000</v>
      </c>
      <c r="P758" s="34">
        <v>-2500000</v>
      </c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>
        <f>O758+P758</f>
        <v>0</v>
      </c>
      <c r="AH758" s="34"/>
      <c r="AI758" s="34"/>
      <c r="AJ758" s="34"/>
      <c r="AK758" s="34"/>
      <c r="AL758" s="47"/>
      <c r="AM758" s="47"/>
      <c r="AN758" s="47"/>
      <c r="AO758" s="47"/>
    </row>
    <row r="759" spans="1:41" s="3" customFormat="1" ht="38.25" hidden="1">
      <c r="A759" s="5" t="s">
        <v>133</v>
      </c>
      <c r="B759" s="99" t="s">
        <v>133</v>
      </c>
      <c r="C759" s="84" t="s">
        <v>127</v>
      </c>
      <c r="D759" s="85">
        <v>1</v>
      </c>
      <c r="E759" s="85">
        <v>11</v>
      </c>
      <c r="F759" s="85">
        <v>1</v>
      </c>
      <c r="G759" s="85">
        <v>902</v>
      </c>
      <c r="H759" s="85" t="s">
        <v>250</v>
      </c>
      <c r="I759" s="85" t="s">
        <v>250</v>
      </c>
      <c r="J759" s="172">
        <v>200</v>
      </c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>
        <f>AG760</f>
        <v>0</v>
      </c>
      <c r="AH759" s="34"/>
      <c r="AI759" s="34"/>
      <c r="AJ759" s="34"/>
      <c r="AK759" s="34"/>
      <c r="AL759" s="47"/>
      <c r="AM759" s="47"/>
      <c r="AN759" s="47"/>
      <c r="AO759" s="47"/>
    </row>
    <row r="760" spans="1:41" s="3" customFormat="1" ht="38.25" hidden="1">
      <c r="A760" s="5" t="s">
        <v>13</v>
      </c>
      <c r="B760" s="99" t="s">
        <v>13</v>
      </c>
      <c r="C760" s="84" t="s">
        <v>127</v>
      </c>
      <c r="D760" s="85">
        <v>1</v>
      </c>
      <c r="E760" s="85">
        <v>11</v>
      </c>
      <c r="F760" s="85">
        <v>1</v>
      </c>
      <c r="G760" s="85">
        <v>902</v>
      </c>
      <c r="H760" s="85" t="s">
        <v>250</v>
      </c>
      <c r="I760" s="85" t="s">
        <v>250</v>
      </c>
      <c r="J760" s="172">
        <v>240</v>
      </c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>
        <f>AG761</f>
        <v>0</v>
      </c>
      <c r="AH760" s="34"/>
      <c r="AI760" s="34"/>
      <c r="AJ760" s="34"/>
      <c r="AK760" s="34"/>
      <c r="AL760" s="47"/>
      <c r="AM760" s="47"/>
      <c r="AN760" s="47"/>
      <c r="AO760" s="47"/>
    </row>
    <row r="761" spans="1:41" s="3" customFormat="1" ht="38.25" hidden="1">
      <c r="A761" s="9" t="s">
        <v>134</v>
      </c>
      <c r="B761" s="99" t="s">
        <v>134</v>
      </c>
      <c r="C761" s="84" t="s">
        <v>127</v>
      </c>
      <c r="D761" s="85">
        <v>1</v>
      </c>
      <c r="E761" s="85">
        <v>11</v>
      </c>
      <c r="F761" s="85">
        <v>1</v>
      </c>
      <c r="G761" s="85">
        <v>902</v>
      </c>
      <c r="H761" s="85" t="s">
        <v>250</v>
      </c>
      <c r="I761" s="85" t="s">
        <v>250</v>
      </c>
      <c r="J761" s="172">
        <v>244</v>
      </c>
      <c r="K761" s="34"/>
      <c r="L761" s="34"/>
      <c r="M761" s="34"/>
      <c r="N761" s="34"/>
      <c r="O761" s="34">
        <v>29951451.73</v>
      </c>
      <c r="P761" s="34">
        <v>-29951451.73</v>
      </c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>
        <f>O761+P761</f>
        <v>0</v>
      </c>
      <c r="AH761" s="34"/>
      <c r="AI761" s="34"/>
      <c r="AJ761" s="34"/>
      <c r="AK761" s="34"/>
      <c r="AL761" s="47"/>
      <c r="AM761" s="47"/>
      <c r="AN761" s="47"/>
      <c r="AO761" s="47"/>
    </row>
    <row r="762" spans="1:41" s="3" customFormat="1" ht="38.25">
      <c r="A762" s="9"/>
      <c r="B762" s="87" t="s">
        <v>349</v>
      </c>
      <c r="C762" s="84" t="s">
        <v>127</v>
      </c>
      <c r="D762" s="85">
        <v>1</v>
      </c>
      <c r="E762" s="85">
        <v>11</v>
      </c>
      <c r="F762" s="85"/>
      <c r="G762" s="85">
        <v>902</v>
      </c>
      <c r="H762" s="85" t="s">
        <v>212</v>
      </c>
      <c r="I762" s="85">
        <v>11270</v>
      </c>
      <c r="J762" s="180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47">
        <f>AL763</f>
        <v>6745000</v>
      </c>
      <c r="AM762" s="47"/>
      <c r="AN762" s="47"/>
      <c r="AO762" s="47"/>
    </row>
    <row r="763" spans="1:41" s="3" customFormat="1" ht="38.25">
      <c r="A763" s="9"/>
      <c r="B763" s="99" t="s">
        <v>141</v>
      </c>
      <c r="C763" s="84" t="s">
        <v>127</v>
      </c>
      <c r="D763" s="85">
        <v>1</v>
      </c>
      <c r="E763" s="85">
        <v>11</v>
      </c>
      <c r="F763" s="85"/>
      <c r="G763" s="85">
        <v>902</v>
      </c>
      <c r="H763" s="85" t="s">
        <v>212</v>
      </c>
      <c r="I763" s="85">
        <v>11270</v>
      </c>
      <c r="J763" s="180">
        <v>400</v>
      </c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47">
        <f>AL765</f>
        <v>6745000</v>
      </c>
      <c r="AM763" s="47"/>
      <c r="AN763" s="47"/>
      <c r="AO763" s="47"/>
    </row>
    <row r="764" spans="1:41" s="3" customFormat="1" ht="12.75">
      <c r="A764" s="9"/>
      <c r="B764" s="99" t="s">
        <v>44</v>
      </c>
      <c r="C764" s="84" t="s">
        <v>127</v>
      </c>
      <c r="D764" s="85">
        <v>1</v>
      </c>
      <c r="E764" s="85">
        <v>11</v>
      </c>
      <c r="F764" s="85"/>
      <c r="G764" s="85">
        <v>902</v>
      </c>
      <c r="H764" s="85" t="s">
        <v>212</v>
      </c>
      <c r="I764" s="85">
        <v>11270</v>
      </c>
      <c r="J764" s="180">
        <v>410</v>
      </c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47"/>
      <c r="AM764" s="47"/>
      <c r="AN764" s="47"/>
      <c r="AO764" s="47"/>
    </row>
    <row r="765" spans="1:41" s="3" customFormat="1" ht="51">
      <c r="A765" s="9"/>
      <c r="B765" s="99" t="s">
        <v>84</v>
      </c>
      <c r="C765" s="84" t="s">
        <v>127</v>
      </c>
      <c r="D765" s="85">
        <v>1</v>
      </c>
      <c r="E765" s="85">
        <v>11</v>
      </c>
      <c r="F765" s="85"/>
      <c r="G765" s="85">
        <v>902</v>
      </c>
      <c r="H765" s="85" t="s">
        <v>212</v>
      </c>
      <c r="I765" s="85">
        <v>11270</v>
      </c>
      <c r="J765" s="180">
        <v>414</v>
      </c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>
        <v>6745000</v>
      </c>
      <c r="AI765" s="34"/>
      <c r="AJ765" s="34"/>
      <c r="AK765" s="34"/>
      <c r="AL765" s="47">
        <f>AH765</f>
        <v>6745000</v>
      </c>
      <c r="AM765" s="47"/>
      <c r="AN765" s="47"/>
      <c r="AO765" s="47"/>
    </row>
    <row r="766" spans="1:41" s="3" customFormat="1" ht="51" hidden="1">
      <c r="A766" s="9"/>
      <c r="B766" s="99" t="s">
        <v>372</v>
      </c>
      <c r="C766" s="84" t="s">
        <v>127</v>
      </c>
      <c r="D766" s="85">
        <v>1</v>
      </c>
      <c r="E766" s="85">
        <v>11</v>
      </c>
      <c r="F766" s="85"/>
      <c r="G766" s="85">
        <v>902</v>
      </c>
      <c r="H766" s="85" t="s">
        <v>212</v>
      </c>
      <c r="I766" s="85" t="s">
        <v>373</v>
      </c>
      <c r="J766" s="186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>
        <f>AG767</f>
        <v>0</v>
      </c>
      <c r="AH766" s="34"/>
      <c r="AI766" s="34"/>
      <c r="AJ766" s="34"/>
      <c r="AK766" s="34"/>
      <c r="AL766" s="47"/>
      <c r="AM766" s="47"/>
      <c r="AN766" s="47"/>
      <c r="AO766" s="47"/>
    </row>
    <row r="767" spans="1:41" s="3" customFormat="1" ht="38.25" hidden="1">
      <c r="A767" s="9"/>
      <c r="B767" s="99" t="s">
        <v>133</v>
      </c>
      <c r="C767" s="84" t="s">
        <v>127</v>
      </c>
      <c r="D767" s="85">
        <v>1</v>
      </c>
      <c r="E767" s="85">
        <v>11</v>
      </c>
      <c r="F767" s="85"/>
      <c r="G767" s="85">
        <v>902</v>
      </c>
      <c r="H767" s="85" t="s">
        <v>212</v>
      </c>
      <c r="I767" s="85" t="s">
        <v>373</v>
      </c>
      <c r="J767" s="100">
        <v>200</v>
      </c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>
        <f>AG768</f>
        <v>0</v>
      </c>
      <c r="AH767" s="34"/>
      <c r="AI767" s="34"/>
      <c r="AJ767" s="34"/>
      <c r="AK767" s="34"/>
      <c r="AL767" s="47"/>
      <c r="AM767" s="47"/>
      <c r="AN767" s="47"/>
      <c r="AO767" s="47"/>
    </row>
    <row r="768" spans="1:41" s="3" customFormat="1" ht="38.25" hidden="1">
      <c r="A768" s="9"/>
      <c r="B768" s="99" t="s">
        <v>13</v>
      </c>
      <c r="C768" s="84" t="s">
        <v>127</v>
      </c>
      <c r="D768" s="85">
        <v>1</v>
      </c>
      <c r="E768" s="85">
        <v>11</v>
      </c>
      <c r="F768" s="85"/>
      <c r="G768" s="85">
        <v>902</v>
      </c>
      <c r="H768" s="85" t="s">
        <v>212</v>
      </c>
      <c r="I768" s="85" t="s">
        <v>373</v>
      </c>
      <c r="J768" s="100">
        <v>240</v>
      </c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>
        <f>AG769</f>
        <v>0</v>
      </c>
      <c r="AH768" s="34"/>
      <c r="AI768" s="34"/>
      <c r="AJ768" s="34"/>
      <c r="AK768" s="34"/>
      <c r="AL768" s="47"/>
      <c r="AM768" s="47"/>
      <c r="AN768" s="47"/>
      <c r="AO768" s="47"/>
    </row>
    <row r="769" spans="1:41" s="3" customFormat="1" ht="38.25" hidden="1">
      <c r="A769" s="9"/>
      <c r="B769" s="99" t="s">
        <v>134</v>
      </c>
      <c r="C769" s="84" t="s">
        <v>127</v>
      </c>
      <c r="D769" s="85">
        <v>1</v>
      </c>
      <c r="E769" s="85">
        <v>11</v>
      </c>
      <c r="F769" s="85"/>
      <c r="G769" s="85">
        <v>902</v>
      </c>
      <c r="H769" s="85" t="s">
        <v>212</v>
      </c>
      <c r="I769" s="85" t="s">
        <v>373</v>
      </c>
      <c r="J769" s="100">
        <v>244</v>
      </c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188">
        <v>0</v>
      </c>
      <c r="AE769" s="188"/>
      <c r="AF769" s="188"/>
      <c r="AG769" s="34">
        <f>AD769</f>
        <v>0</v>
      </c>
      <c r="AH769" s="34"/>
      <c r="AI769" s="34"/>
      <c r="AJ769" s="34"/>
      <c r="AK769" s="34"/>
      <c r="AL769" s="47"/>
      <c r="AM769" s="47"/>
      <c r="AN769" s="47"/>
      <c r="AO769" s="47"/>
    </row>
    <row r="770" spans="1:41" ht="81" customHeight="1">
      <c r="A770" s="6" t="s">
        <v>233</v>
      </c>
      <c r="B770" s="87" t="s">
        <v>233</v>
      </c>
      <c r="C770" s="96" t="s">
        <v>127</v>
      </c>
      <c r="D770" s="88">
        <v>2</v>
      </c>
      <c r="E770" s="88"/>
      <c r="F770" s="88"/>
      <c r="G770" s="88"/>
      <c r="H770" s="88"/>
      <c r="I770" s="88"/>
      <c r="J770" s="89"/>
      <c r="K770" s="37">
        <f>K772</f>
        <v>7909874.41</v>
      </c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>
        <f>AG772</f>
        <v>604367.68</v>
      </c>
      <c r="AH770" s="37"/>
      <c r="AI770" s="37"/>
      <c r="AJ770" s="37"/>
      <c r="AK770" s="37"/>
      <c r="AL770" s="37">
        <f>AL772</f>
        <v>1000000</v>
      </c>
      <c r="AM770" s="37"/>
      <c r="AN770" s="37"/>
      <c r="AO770" s="37">
        <f>AO772</f>
        <v>1000000</v>
      </c>
    </row>
    <row r="771" spans="1:41" ht="188.25" customHeight="1">
      <c r="A771" s="6" t="s">
        <v>181</v>
      </c>
      <c r="B771" s="87" t="s">
        <v>181</v>
      </c>
      <c r="C771" s="96" t="s">
        <v>127</v>
      </c>
      <c r="D771" s="88">
        <v>2</v>
      </c>
      <c r="E771" s="88">
        <v>11</v>
      </c>
      <c r="F771" s="85"/>
      <c r="G771" s="88"/>
      <c r="H771" s="88"/>
      <c r="I771" s="88"/>
      <c r="J771" s="89"/>
      <c r="K771" s="37">
        <f>K772</f>
        <v>7909874.41</v>
      </c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>
        <f>AG772</f>
        <v>604367.68</v>
      </c>
      <c r="AH771" s="37"/>
      <c r="AI771" s="37"/>
      <c r="AJ771" s="37"/>
      <c r="AK771" s="37"/>
      <c r="AL771" s="37">
        <f>AL772</f>
        <v>1000000</v>
      </c>
      <c r="AM771" s="37"/>
      <c r="AN771" s="37"/>
      <c r="AO771" s="37">
        <f>AO772</f>
        <v>1000000</v>
      </c>
    </row>
    <row r="772" spans="1:41" ht="33" customHeight="1">
      <c r="A772" s="6" t="s">
        <v>41</v>
      </c>
      <c r="B772" s="87" t="s">
        <v>41</v>
      </c>
      <c r="C772" s="96" t="s">
        <v>127</v>
      </c>
      <c r="D772" s="88">
        <v>2</v>
      </c>
      <c r="E772" s="88">
        <v>11</v>
      </c>
      <c r="F772" s="88">
        <v>1</v>
      </c>
      <c r="G772" s="88">
        <v>902</v>
      </c>
      <c r="H772" s="88"/>
      <c r="I772" s="88"/>
      <c r="J772" s="89"/>
      <c r="K772" s="37">
        <f>K773</f>
        <v>7909874.41</v>
      </c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>
        <f>AG773</f>
        <v>604367.68</v>
      </c>
      <c r="AH772" s="37"/>
      <c r="AI772" s="37"/>
      <c r="AJ772" s="37"/>
      <c r="AK772" s="37"/>
      <c r="AL772" s="37">
        <f>AL773</f>
        <v>1000000</v>
      </c>
      <c r="AM772" s="37"/>
      <c r="AN772" s="37"/>
      <c r="AO772" s="37">
        <f>AO773</f>
        <v>1000000</v>
      </c>
    </row>
    <row r="773" spans="1:41" ht="38.25">
      <c r="A773" s="11" t="s">
        <v>61</v>
      </c>
      <c r="B773" s="95" t="s">
        <v>313</v>
      </c>
      <c r="C773" s="96" t="s">
        <v>127</v>
      </c>
      <c r="D773" s="88">
        <v>2</v>
      </c>
      <c r="E773" s="88">
        <v>11</v>
      </c>
      <c r="F773" s="88">
        <v>1</v>
      </c>
      <c r="G773" s="88">
        <v>902</v>
      </c>
      <c r="H773" s="88">
        <v>11200</v>
      </c>
      <c r="I773" s="88">
        <v>83260</v>
      </c>
      <c r="J773" s="89"/>
      <c r="K773" s="37">
        <f>K774+K777</f>
        <v>7909874.41</v>
      </c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>
        <f>AG774+AG777</f>
        <v>604367.68</v>
      </c>
      <c r="AH773" s="37"/>
      <c r="AI773" s="37"/>
      <c r="AJ773" s="37"/>
      <c r="AK773" s="37"/>
      <c r="AL773" s="37">
        <f>AL774+AL777</f>
        <v>1000000</v>
      </c>
      <c r="AM773" s="37"/>
      <c r="AN773" s="37"/>
      <c r="AO773" s="37">
        <f>AO774+AO777</f>
        <v>1000000</v>
      </c>
    </row>
    <row r="774" spans="1:41" ht="38.25">
      <c r="A774" s="5" t="s">
        <v>133</v>
      </c>
      <c r="B774" s="99" t="s">
        <v>133</v>
      </c>
      <c r="C774" s="84" t="s">
        <v>127</v>
      </c>
      <c r="D774" s="85">
        <v>2</v>
      </c>
      <c r="E774" s="85">
        <v>11</v>
      </c>
      <c r="F774" s="85">
        <v>1</v>
      </c>
      <c r="G774" s="85">
        <v>902</v>
      </c>
      <c r="H774" s="85">
        <v>11200</v>
      </c>
      <c r="I774" s="85">
        <v>83260</v>
      </c>
      <c r="J774" s="100">
        <v>200</v>
      </c>
      <c r="K774" s="34">
        <f>K775</f>
        <v>7909874.41</v>
      </c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>
        <f>AG775</f>
        <v>604367.68</v>
      </c>
      <c r="AH774" s="34"/>
      <c r="AI774" s="34"/>
      <c r="AJ774" s="34"/>
      <c r="AK774" s="34"/>
      <c r="AL774" s="34">
        <f>AL775</f>
        <v>1000000</v>
      </c>
      <c r="AM774" s="34"/>
      <c r="AN774" s="34"/>
      <c r="AO774" s="34">
        <f>AO775</f>
        <v>1000000</v>
      </c>
    </row>
    <row r="775" spans="1:41" ht="38.25">
      <c r="A775" s="5" t="s">
        <v>13</v>
      </c>
      <c r="B775" s="99" t="s">
        <v>13</v>
      </c>
      <c r="C775" s="84" t="s">
        <v>127</v>
      </c>
      <c r="D775" s="85">
        <v>2</v>
      </c>
      <c r="E775" s="85">
        <v>11</v>
      </c>
      <c r="F775" s="85">
        <v>1</v>
      </c>
      <c r="G775" s="85">
        <v>902</v>
      </c>
      <c r="H775" s="85">
        <v>11200</v>
      </c>
      <c r="I775" s="85">
        <v>83260</v>
      </c>
      <c r="J775" s="100">
        <v>240</v>
      </c>
      <c r="K775" s="34">
        <f>K776</f>
        <v>7909874.41</v>
      </c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>
        <f>AG776</f>
        <v>604367.68</v>
      </c>
      <c r="AH775" s="34"/>
      <c r="AI775" s="34"/>
      <c r="AJ775" s="34"/>
      <c r="AK775" s="34"/>
      <c r="AL775" s="34">
        <f>AL776</f>
        <v>1000000</v>
      </c>
      <c r="AM775" s="34"/>
      <c r="AN775" s="34"/>
      <c r="AO775" s="34">
        <f>AO776</f>
        <v>1000000</v>
      </c>
    </row>
    <row r="776" spans="1:41" s="3" customFormat="1" ht="48" customHeight="1">
      <c r="A776" s="9" t="s">
        <v>134</v>
      </c>
      <c r="B776" s="99" t="s">
        <v>134</v>
      </c>
      <c r="C776" s="84" t="s">
        <v>127</v>
      </c>
      <c r="D776" s="85">
        <v>2</v>
      </c>
      <c r="E776" s="85">
        <v>11</v>
      </c>
      <c r="F776" s="85">
        <v>1</v>
      </c>
      <c r="G776" s="85">
        <v>902</v>
      </c>
      <c r="H776" s="85">
        <v>11200</v>
      </c>
      <c r="I776" s="85">
        <v>83260</v>
      </c>
      <c r="J776" s="100">
        <v>244</v>
      </c>
      <c r="K776" s="34">
        <v>7909874.41</v>
      </c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>
        <v>-437475.03</v>
      </c>
      <c r="AA776" s="34"/>
      <c r="AB776" s="34">
        <v>634221</v>
      </c>
      <c r="AC776" s="34">
        <v>-562524.97</v>
      </c>
      <c r="AD776" s="34"/>
      <c r="AE776" s="34">
        <v>-29853.32</v>
      </c>
      <c r="AF776" s="34"/>
      <c r="AG776" s="34">
        <f>1000000+Z776+AB776+AC776+AE776</f>
        <v>604367.68</v>
      </c>
      <c r="AH776" s="34"/>
      <c r="AI776" s="34"/>
      <c r="AJ776" s="34"/>
      <c r="AK776" s="34"/>
      <c r="AL776" s="34">
        <v>1000000</v>
      </c>
      <c r="AM776" s="34"/>
      <c r="AN776" s="34"/>
      <c r="AO776" s="34">
        <v>1000000</v>
      </c>
    </row>
    <row r="777" spans="1:41" ht="12.75" hidden="1">
      <c r="A777" s="20" t="s">
        <v>15</v>
      </c>
      <c r="B777" s="54" t="s">
        <v>15</v>
      </c>
      <c r="C777" s="55" t="s">
        <v>127</v>
      </c>
      <c r="D777" s="56">
        <v>2</v>
      </c>
      <c r="E777" s="56">
        <v>11</v>
      </c>
      <c r="F777" s="56">
        <v>1</v>
      </c>
      <c r="G777" s="56">
        <v>902</v>
      </c>
      <c r="H777" s="56">
        <v>11200</v>
      </c>
      <c r="I777" s="56">
        <v>11200</v>
      </c>
      <c r="J777" s="57">
        <v>800</v>
      </c>
      <c r="K777" s="47">
        <f>K778</f>
        <v>0</v>
      </c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>
        <f>AG778</f>
        <v>0</v>
      </c>
      <c r="AH777" s="47"/>
      <c r="AI777" s="47"/>
      <c r="AJ777" s="47"/>
      <c r="AK777" s="47"/>
      <c r="AL777" s="47">
        <f>AL778</f>
        <v>0</v>
      </c>
      <c r="AM777" s="47"/>
      <c r="AN777" s="47"/>
      <c r="AO777" s="47">
        <f>AO778</f>
        <v>0</v>
      </c>
    </row>
    <row r="778" spans="1:41" ht="63.75" hidden="1">
      <c r="A778" s="20" t="s">
        <v>191</v>
      </c>
      <c r="B778" s="54" t="s">
        <v>191</v>
      </c>
      <c r="C778" s="55" t="s">
        <v>127</v>
      </c>
      <c r="D778" s="56">
        <v>2</v>
      </c>
      <c r="E778" s="56">
        <v>11</v>
      </c>
      <c r="F778" s="56">
        <v>1</v>
      </c>
      <c r="G778" s="56">
        <v>902</v>
      </c>
      <c r="H778" s="56">
        <v>11200</v>
      </c>
      <c r="I778" s="56">
        <v>11200</v>
      </c>
      <c r="J778" s="57">
        <v>810</v>
      </c>
      <c r="K778" s="47">
        <v>0</v>
      </c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>
        <v>0</v>
      </c>
      <c r="AH778" s="47"/>
      <c r="AI778" s="47"/>
      <c r="AJ778" s="47"/>
      <c r="AK778" s="47"/>
      <c r="AL778" s="47">
        <v>0</v>
      </c>
      <c r="AM778" s="47"/>
      <c r="AN778" s="47"/>
      <c r="AO778" s="47">
        <v>0</v>
      </c>
    </row>
    <row r="779" spans="1:41" ht="66" customHeight="1">
      <c r="A779" s="6" t="s">
        <v>234</v>
      </c>
      <c r="B779" s="87" t="s">
        <v>234</v>
      </c>
      <c r="C779" s="96" t="s">
        <v>127</v>
      </c>
      <c r="D779" s="88">
        <v>3</v>
      </c>
      <c r="E779" s="88"/>
      <c r="F779" s="88"/>
      <c r="G779" s="88"/>
      <c r="H779" s="88"/>
      <c r="I779" s="88"/>
      <c r="J779" s="89"/>
      <c r="K779" s="37">
        <f>K782</f>
        <v>9287560.5</v>
      </c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>
        <f>AG780</f>
        <v>52146477.870000005</v>
      </c>
      <c r="AH779" s="37"/>
      <c r="AI779" s="37"/>
      <c r="AJ779" s="37"/>
      <c r="AK779" s="37"/>
      <c r="AL779" s="37">
        <f>AL780</f>
        <v>14952523</v>
      </c>
      <c r="AM779" s="37"/>
      <c r="AN779" s="37"/>
      <c r="AO779" s="37">
        <f>AO780</f>
        <v>14892523</v>
      </c>
    </row>
    <row r="780" spans="1:41" ht="25.5">
      <c r="A780" s="6" t="s">
        <v>182</v>
      </c>
      <c r="B780" s="87" t="s">
        <v>182</v>
      </c>
      <c r="C780" s="96" t="s">
        <v>127</v>
      </c>
      <c r="D780" s="88">
        <v>3</v>
      </c>
      <c r="E780" s="88">
        <v>11</v>
      </c>
      <c r="F780" s="88"/>
      <c r="G780" s="88"/>
      <c r="H780" s="88"/>
      <c r="I780" s="88"/>
      <c r="J780" s="89"/>
      <c r="K780" s="37">
        <f>K781</f>
        <v>9287560.5</v>
      </c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>
        <f>AG781</f>
        <v>52146477.870000005</v>
      </c>
      <c r="AH780" s="37"/>
      <c r="AI780" s="37"/>
      <c r="AJ780" s="37"/>
      <c r="AK780" s="37"/>
      <c r="AL780" s="37">
        <f>AL781</f>
        <v>14952523</v>
      </c>
      <c r="AM780" s="37"/>
      <c r="AN780" s="37"/>
      <c r="AO780" s="37">
        <f>AO781</f>
        <v>14892523</v>
      </c>
    </row>
    <row r="781" spans="1:41" ht="12.75">
      <c r="A781" s="6" t="s">
        <v>41</v>
      </c>
      <c r="B781" s="87" t="s">
        <v>41</v>
      </c>
      <c r="C781" s="96" t="s">
        <v>127</v>
      </c>
      <c r="D781" s="88">
        <v>3</v>
      </c>
      <c r="E781" s="88">
        <v>11</v>
      </c>
      <c r="F781" s="88">
        <v>1</v>
      </c>
      <c r="G781" s="88">
        <v>902</v>
      </c>
      <c r="H781" s="88"/>
      <c r="I781" s="88"/>
      <c r="J781" s="89"/>
      <c r="K781" s="37">
        <f>K782</f>
        <v>9287560.5</v>
      </c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>
        <f>AG782+AG798+AG794</f>
        <v>52146477.870000005</v>
      </c>
      <c r="AH781" s="37"/>
      <c r="AI781" s="37"/>
      <c r="AJ781" s="37"/>
      <c r="AK781" s="37"/>
      <c r="AL781" s="37">
        <f>AL782+AL798+AL794</f>
        <v>14952523</v>
      </c>
      <c r="AM781" s="37"/>
      <c r="AN781" s="37"/>
      <c r="AO781" s="37">
        <f>AO782+AO798+AO794</f>
        <v>14892523</v>
      </c>
    </row>
    <row r="782" spans="1:41" ht="29.25" customHeight="1">
      <c r="A782" s="15" t="s">
        <v>140</v>
      </c>
      <c r="B782" s="95" t="s">
        <v>314</v>
      </c>
      <c r="C782" s="96" t="s">
        <v>127</v>
      </c>
      <c r="D782" s="88">
        <v>3</v>
      </c>
      <c r="E782" s="88">
        <v>11</v>
      </c>
      <c r="F782" s="88">
        <v>1</v>
      </c>
      <c r="G782" s="88">
        <v>902</v>
      </c>
      <c r="H782" s="88">
        <v>12320</v>
      </c>
      <c r="I782" s="88">
        <v>81660</v>
      </c>
      <c r="J782" s="93"/>
      <c r="K782" s="37">
        <f>K783</f>
        <v>9287560.5</v>
      </c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37">
        <f>AG783+AG786+AG789</f>
        <v>30486200.33</v>
      </c>
      <c r="AH782" s="37"/>
      <c r="AI782" s="37"/>
      <c r="AJ782" s="37"/>
      <c r="AK782" s="37"/>
      <c r="AL782" s="37">
        <f>AL783</f>
        <v>12788493</v>
      </c>
      <c r="AM782" s="37"/>
      <c r="AN782" s="37"/>
      <c r="AO782" s="37">
        <f>AO783</f>
        <v>12728493</v>
      </c>
    </row>
    <row r="783" spans="1:41" ht="38.25">
      <c r="A783" s="9" t="s">
        <v>133</v>
      </c>
      <c r="B783" s="99" t="s">
        <v>133</v>
      </c>
      <c r="C783" s="84" t="s">
        <v>127</v>
      </c>
      <c r="D783" s="85">
        <v>3</v>
      </c>
      <c r="E783" s="85">
        <v>11</v>
      </c>
      <c r="F783" s="85">
        <v>1</v>
      </c>
      <c r="G783" s="85">
        <v>902</v>
      </c>
      <c r="H783" s="85">
        <v>12320</v>
      </c>
      <c r="I783" s="85">
        <v>81660</v>
      </c>
      <c r="J783" s="100">
        <v>200</v>
      </c>
      <c r="K783" s="34">
        <f>K784</f>
        <v>9287560.5</v>
      </c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>
        <f>AG784</f>
        <v>25480436.33</v>
      </c>
      <c r="AH783" s="34"/>
      <c r="AI783" s="34"/>
      <c r="AJ783" s="34"/>
      <c r="AK783" s="34"/>
      <c r="AL783" s="34">
        <f>AL784</f>
        <v>12788493</v>
      </c>
      <c r="AM783" s="34"/>
      <c r="AN783" s="34"/>
      <c r="AO783" s="34">
        <f>AO784</f>
        <v>12728493</v>
      </c>
    </row>
    <row r="784" spans="1:41" ht="38.25">
      <c r="A784" s="9" t="s">
        <v>13</v>
      </c>
      <c r="B784" s="99" t="s">
        <v>13</v>
      </c>
      <c r="C784" s="84" t="s">
        <v>127</v>
      </c>
      <c r="D784" s="85">
        <v>3</v>
      </c>
      <c r="E784" s="85">
        <v>11</v>
      </c>
      <c r="F784" s="85">
        <v>1</v>
      </c>
      <c r="G784" s="85">
        <v>902</v>
      </c>
      <c r="H784" s="85">
        <v>12320</v>
      </c>
      <c r="I784" s="85">
        <v>81660</v>
      </c>
      <c r="J784" s="100">
        <v>240</v>
      </c>
      <c r="K784" s="34">
        <f>K785</f>
        <v>9287560.5</v>
      </c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>
        <f>AG785</f>
        <v>25480436.33</v>
      </c>
      <c r="AH784" s="34"/>
      <c r="AI784" s="34"/>
      <c r="AJ784" s="34"/>
      <c r="AK784" s="34"/>
      <c r="AL784" s="34">
        <f>AL785</f>
        <v>12788493</v>
      </c>
      <c r="AM784" s="34"/>
      <c r="AN784" s="34"/>
      <c r="AO784" s="34">
        <f>AO785</f>
        <v>12728493</v>
      </c>
    </row>
    <row r="785" spans="1:41" s="3" customFormat="1" ht="53.25" customHeight="1">
      <c r="A785" s="9" t="s">
        <v>134</v>
      </c>
      <c r="B785" s="99" t="s">
        <v>134</v>
      </c>
      <c r="C785" s="84" t="s">
        <v>127</v>
      </c>
      <c r="D785" s="85">
        <v>3</v>
      </c>
      <c r="E785" s="85">
        <v>11</v>
      </c>
      <c r="F785" s="85">
        <v>1</v>
      </c>
      <c r="G785" s="85">
        <v>902</v>
      </c>
      <c r="H785" s="85">
        <v>12320</v>
      </c>
      <c r="I785" s="85">
        <v>81660</v>
      </c>
      <c r="J785" s="100">
        <v>244</v>
      </c>
      <c r="K785" s="34">
        <v>9287560.5</v>
      </c>
      <c r="L785" s="34">
        <v>5324731.35</v>
      </c>
      <c r="M785" s="34"/>
      <c r="N785" s="34">
        <v>-1936300</v>
      </c>
      <c r="O785" s="34">
        <v>650424.37</v>
      </c>
      <c r="P785" s="34">
        <v>320000</v>
      </c>
      <c r="Q785" s="34">
        <v>755452.63</v>
      </c>
      <c r="R785" s="34">
        <v>236364.6</v>
      </c>
      <c r="S785" s="34"/>
      <c r="T785" s="34">
        <v>1534728.8</v>
      </c>
      <c r="U785" s="34">
        <v>-2189228.8</v>
      </c>
      <c r="V785" s="34"/>
      <c r="W785" s="34"/>
      <c r="X785" s="34"/>
      <c r="Y785" s="34"/>
      <c r="Z785" s="34">
        <v>6800356.44</v>
      </c>
      <c r="AA785" s="34"/>
      <c r="AB785" s="34"/>
      <c r="AC785" s="34">
        <v>475474.63</v>
      </c>
      <c r="AD785" s="34">
        <v>3100220.06</v>
      </c>
      <c r="AE785" s="34">
        <v>1135133</v>
      </c>
      <c r="AF785" s="34">
        <v>1140759.2</v>
      </c>
      <c r="AG785" s="34">
        <f>12828493+Z785+AC785+AD785+AE785+AF785</f>
        <v>25480436.33</v>
      </c>
      <c r="AH785" s="34"/>
      <c r="AI785" s="34"/>
      <c r="AJ785" s="34"/>
      <c r="AK785" s="34"/>
      <c r="AL785" s="34">
        <v>12788493</v>
      </c>
      <c r="AM785" s="34"/>
      <c r="AN785" s="34"/>
      <c r="AO785" s="34">
        <v>12728493</v>
      </c>
    </row>
    <row r="786" spans="1:41" s="3" customFormat="1" ht="38.25" hidden="1">
      <c r="A786" s="38" t="s">
        <v>258</v>
      </c>
      <c r="B786" s="128" t="s">
        <v>258</v>
      </c>
      <c r="C786" s="84" t="s">
        <v>127</v>
      </c>
      <c r="D786" s="85">
        <v>3</v>
      </c>
      <c r="E786" s="85">
        <v>11</v>
      </c>
      <c r="F786" s="85">
        <v>1</v>
      </c>
      <c r="G786" s="85">
        <v>902</v>
      </c>
      <c r="H786" s="85">
        <v>12320</v>
      </c>
      <c r="I786" s="85">
        <v>81660</v>
      </c>
      <c r="J786" s="100">
        <v>600</v>
      </c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>
        <f>AG787</f>
        <v>0</v>
      </c>
      <c r="AH786" s="34"/>
      <c r="AI786" s="34"/>
      <c r="AJ786" s="34"/>
      <c r="AK786" s="34"/>
      <c r="AL786" s="34"/>
      <c r="AM786" s="34"/>
      <c r="AN786" s="34"/>
      <c r="AO786" s="34"/>
    </row>
    <row r="787" spans="1:41" s="3" customFormat="1" ht="51" hidden="1">
      <c r="A787" s="38" t="s">
        <v>262</v>
      </c>
      <c r="B787" s="128" t="s">
        <v>262</v>
      </c>
      <c r="C787" s="84" t="s">
        <v>127</v>
      </c>
      <c r="D787" s="85">
        <v>3</v>
      </c>
      <c r="E787" s="85">
        <v>11</v>
      </c>
      <c r="F787" s="85">
        <v>1</v>
      </c>
      <c r="G787" s="85">
        <v>902</v>
      </c>
      <c r="H787" s="85">
        <v>12320</v>
      </c>
      <c r="I787" s="85">
        <v>81660</v>
      </c>
      <c r="J787" s="100">
        <v>630</v>
      </c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>
        <f>AG788</f>
        <v>0</v>
      </c>
      <c r="AH787" s="34"/>
      <c r="AI787" s="34"/>
      <c r="AJ787" s="34"/>
      <c r="AK787" s="34"/>
      <c r="AL787" s="34"/>
      <c r="AM787" s="34"/>
      <c r="AN787" s="34"/>
      <c r="AO787" s="34"/>
    </row>
    <row r="788" spans="1:41" s="3" customFormat="1" ht="63.75" hidden="1">
      <c r="A788" s="38" t="s">
        <v>263</v>
      </c>
      <c r="B788" s="128" t="s">
        <v>263</v>
      </c>
      <c r="C788" s="84" t="s">
        <v>127</v>
      </c>
      <c r="D788" s="85">
        <v>3</v>
      </c>
      <c r="E788" s="85">
        <v>11</v>
      </c>
      <c r="F788" s="85">
        <v>1</v>
      </c>
      <c r="G788" s="85">
        <v>902</v>
      </c>
      <c r="H788" s="85">
        <v>12320</v>
      </c>
      <c r="I788" s="85">
        <v>81660</v>
      </c>
      <c r="J788" s="100">
        <v>631</v>
      </c>
      <c r="K788" s="34"/>
      <c r="L788" s="34"/>
      <c r="M788" s="34"/>
      <c r="N788" s="34"/>
      <c r="O788" s="34"/>
      <c r="P788" s="34"/>
      <c r="Q788" s="34">
        <v>2631579</v>
      </c>
      <c r="R788" s="34">
        <v>-2631579</v>
      </c>
      <c r="S788" s="34" t="s">
        <v>268</v>
      </c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>
        <f>Q788+R788</f>
        <v>0</v>
      </c>
      <c r="AH788" s="34"/>
      <c r="AI788" s="34"/>
      <c r="AJ788" s="34"/>
      <c r="AK788" s="34"/>
      <c r="AL788" s="34"/>
      <c r="AM788" s="34"/>
      <c r="AN788" s="34"/>
      <c r="AO788" s="34"/>
    </row>
    <row r="789" spans="1:41" s="44" customFormat="1" ht="12.75">
      <c r="A789" s="25" t="s">
        <v>15</v>
      </c>
      <c r="B789" s="54" t="s">
        <v>15</v>
      </c>
      <c r="C789" s="55" t="s">
        <v>127</v>
      </c>
      <c r="D789" s="56">
        <v>3</v>
      </c>
      <c r="E789" s="56">
        <v>11</v>
      </c>
      <c r="F789" s="56">
        <v>1</v>
      </c>
      <c r="G789" s="56">
        <v>902</v>
      </c>
      <c r="H789" s="56">
        <v>12320</v>
      </c>
      <c r="I789" s="56">
        <v>81660</v>
      </c>
      <c r="J789" s="57">
        <v>800</v>
      </c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>
        <f>AG790+AG792</f>
        <v>5005764</v>
      </c>
      <c r="AH789" s="47"/>
      <c r="AI789" s="47"/>
      <c r="AJ789" s="47"/>
      <c r="AK789" s="47"/>
      <c r="AL789" s="47"/>
      <c r="AM789" s="47"/>
      <c r="AN789" s="47"/>
      <c r="AO789" s="47"/>
    </row>
    <row r="790" spans="1:41" s="44" customFormat="1" ht="63.75">
      <c r="A790" s="25" t="s">
        <v>162</v>
      </c>
      <c r="B790" s="54" t="s">
        <v>162</v>
      </c>
      <c r="C790" s="55" t="s">
        <v>127</v>
      </c>
      <c r="D790" s="56">
        <v>3</v>
      </c>
      <c r="E790" s="56">
        <v>11</v>
      </c>
      <c r="F790" s="56">
        <v>1</v>
      </c>
      <c r="G790" s="56">
        <v>902</v>
      </c>
      <c r="H790" s="56">
        <v>12320</v>
      </c>
      <c r="I790" s="56">
        <v>81660</v>
      </c>
      <c r="J790" s="57">
        <v>810</v>
      </c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>
        <f>AG791</f>
        <v>5000000</v>
      </c>
      <c r="AH790" s="47"/>
      <c r="AI790" s="47"/>
      <c r="AJ790" s="47"/>
      <c r="AK790" s="47"/>
      <c r="AL790" s="47"/>
      <c r="AM790" s="47"/>
      <c r="AN790" s="47"/>
      <c r="AO790" s="47"/>
    </row>
    <row r="791" spans="1:41" s="44" customFormat="1" ht="82.5" customHeight="1">
      <c r="A791" s="20" t="s">
        <v>244</v>
      </c>
      <c r="B791" s="54" t="s">
        <v>263</v>
      </c>
      <c r="C791" s="55" t="s">
        <v>127</v>
      </c>
      <c r="D791" s="56">
        <v>3</v>
      </c>
      <c r="E791" s="56">
        <v>11</v>
      </c>
      <c r="F791" s="56">
        <v>1</v>
      </c>
      <c r="G791" s="56">
        <v>902</v>
      </c>
      <c r="H791" s="56">
        <v>12320</v>
      </c>
      <c r="I791" s="56">
        <v>81660</v>
      </c>
      <c r="J791" s="57">
        <v>811</v>
      </c>
      <c r="K791" s="47"/>
      <c r="L791" s="47"/>
      <c r="M791" s="47"/>
      <c r="N791" s="47"/>
      <c r="O791" s="47"/>
      <c r="P791" s="47"/>
      <c r="Q791" s="47"/>
      <c r="R791" s="47">
        <v>2631579</v>
      </c>
      <c r="S791" s="47"/>
      <c r="T791" s="47"/>
      <c r="U791" s="47"/>
      <c r="V791" s="47"/>
      <c r="W791" s="47"/>
      <c r="X791" s="47"/>
      <c r="Y791" s="47"/>
      <c r="Z791" s="47">
        <v>2000000</v>
      </c>
      <c r="AA791" s="47"/>
      <c r="AB791" s="47"/>
      <c r="AC791" s="47"/>
      <c r="AD791" s="47"/>
      <c r="AE791" s="47">
        <v>3000000</v>
      </c>
      <c r="AF791" s="47"/>
      <c r="AG791" s="47">
        <f>Z791+AE791</f>
        <v>5000000</v>
      </c>
      <c r="AH791" s="47"/>
      <c r="AI791" s="47"/>
      <c r="AJ791" s="47"/>
      <c r="AK791" s="47"/>
      <c r="AL791" s="47"/>
      <c r="AM791" s="47"/>
      <c r="AN791" s="47"/>
      <c r="AO791" s="47"/>
    </row>
    <row r="792" spans="1:41" s="44" customFormat="1" ht="27" customHeight="1">
      <c r="A792" s="20"/>
      <c r="B792" s="54" t="s">
        <v>200</v>
      </c>
      <c r="C792" s="55" t="s">
        <v>127</v>
      </c>
      <c r="D792" s="56">
        <v>3</v>
      </c>
      <c r="E792" s="56">
        <v>11</v>
      </c>
      <c r="F792" s="56">
        <v>1</v>
      </c>
      <c r="G792" s="56">
        <v>902</v>
      </c>
      <c r="H792" s="56">
        <v>12320</v>
      </c>
      <c r="I792" s="56">
        <v>81660</v>
      </c>
      <c r="J792" s="57">
        <v>830</v>
      </c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>
        <f>AG793</f>
        <v>5764</v>
      </c>
      <c r="AH792" s="47"/>
      <c r="AI792" s="47"/>
      <c r="AJ792" s="47"/>
      <c r="AK792" s="47"/>
      <c r="AL792" s="47"/>
      <c r="AM792" s="47"/>
      <c r="AN792" s="47"/>
      <c r="AO792" s="47"/>
    </row>
    <row r="793" spans="1:41" s="44" customFormat="1" ht="144" customHeight="1">
      <c r="A793" s="20"/>
      <c r="B793" s="54" t="s">
        <v>201</v>
      </c>
      <c r="C793" s="55" t="s">
        <v>127</v>
      </c>
      <c r="D793" s="56">
        <v>3</v>
      </c>
      <c r="E793" s="56">
        <v>11</v>
      </c>
      <c r="F793" s="56">
        <v>1</v>
      </c>
      <c r="G793" s="56">
        <v>902</v>
      </c>
      <c r="H793" s="56">
        <v>12320</v>
      </c>
      <c r="I793" s="56">
        <v>81660</v>
      </c>
      <c r="J793" s="57">
        <v>831</v>
      </c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>
        <v>5764</v>
      </c>
      <c r="AD793" s="47"/>
      <c r="AE793" s="47"/>
      <c r="AF793" s="47"/>
      <c r="AG793" s="47">
        <f>AC793</f>
        <v>5764</v>
      </c>
      <c r="AH793" s="47"/>
      <c r="AI793" s="47"/>
      <c r="AJ793" s="47"/>
      <c r="AK793" s="47"/>
      <c r="AL793" s="47"/>
      <c r="AM793" s="47"/>
      <c r="AN793" s="47"/>
      <c r="AO793" s="47"/>
    </row>
    <row r="794" spans="1:41" s="3" customFormat="1" ht="63.75" hidden="1">
      <c r="A794" s="10" t="s">
        <v>236</v>
      </c>
      <c r="B794" s="63" t="s">
        <v>236</v>
      </c>
      <c r="C794" s="73" t="s">
        <v>127</v>
      </c>
      <c r="D794" s="64">
        <v>3</v>
      </c>
      <c r="E794" s="64">
        <v>11</v>
      </c>
      <c r="F794" s="64">
        <v>1</v>
      </c>
      <c r="G794" s="64">
        <v>902</v>
      </c>
      <c r="H794" s="64">
        <v>16170</v>
      </c>
      <c r="I794" s="64">
        <v>16170</v>
      </c>
      <c r="J794" s="41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>
        <f>AG795</f>
        <v>0</v>
      </c>
      <c r="AH794" s="42"/>
      <c r="AI794" s="42"/>
      <c r="AJ794" s="42"/>
      <c r="AK794" s="42"/>
      <c r="AL794" s="175">
        <f>AL795</f>
        <v>0</v>
      </c>
      <c r="AM794" s="175"/>
      <c r="AN794" s="175"/>
      <c r="AO794" s="47"/>
    </row>
    <row r="795" spans="1:41" s="3" customFormat="1" ht="38.25" hidden="1">
      <c r="A795" s="9" t="s">
        <v>133</v>
      </c>
      <c r="B795" s="54" t="s">
        <v>133</v>
      </c>
      <c r="C795" s="55" t="s">
        <v>127</v>
      </c>
      <c r="D795" s="56">
        <v>3</v>
      </c>
      <c r="E795" s="56">
        <v>11</v>
      </c>
      <c r="F795" s="56">
        <v>1</v>
      </c>
      <c r="G795" s="56">
        <v>902</v>
      </c>
      <c r="H795" s="56">
        <v>16170</v>
      </c>
      <c r="I795" s="56">
        <v>16170</v>
      </c>
      <c r="J795" s="57">
        <v>200</v>
      </c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>
        <f>AG796</f>
        <v>0</v>
      </c>
      <c r="AH795" s="47"/>
      <c r="AI795" s="47"/>
      <c r="AJ795" s="47"/>
      <c r="AK795" s="47"/>
      <c r="AL795" s="176">
        <f>AL796</f>
        <v>0</v>
      </c>
      <c r="AM795" s="176"/>
      <c r="AN795" s="176"/>
      <c r="AO795" s="47"/>
    </row>
    <row r="796" spans="1:41" s="3" customFormat="1" ht="38.25" hidden="1">
      <c r="A796" s="9" t="s">
        <v>13</v>
      </c>
      <c r="B796" s="54" t="s">
        <v>13</v>
      </c>
      <c r="C796" s="55" t="s">
        <v>127</v>
      </c>
      <c r="D796" s="56">
        <v>3</v>
      </c>
      <c r="E796" s="56">
        <v>11</v>
      </c>
      <c r="F796" s="56">
        <v>1</v>
      </c>
      <c r="G796" s="56">
        <v>902</v>
      </c>
      <c r="H796" s="56">
        <v>16170</v>
      </c>
      <c r="I796" s="56">
        <v>16170</v>
      </c>
      <c r="J796" s="57">
        <v>240</v>
      </c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>
        <f>AG797</f>
        <v>0</v>
      </c>
      <c r="AH796" s="47"/>
      <c r="AI796" s="47"/>
      <c r="AJ796" s="47"/>
      <c r="AK796" s="47"/>
      <c r="AL796" s="176">
        <f>AL797</f>
        <v>0</v>
      </c>
      <c r="AM796" s="176"/>
      <c r="AN796" s="176"/>
      <c r="AO796" s="47"/>
    </row>
    <row r="797" spans="1:41" s="3" customFormat="1" ht="38.25" hidden="1">
      <c r="A797" s="9" t="s">
        <v>134</v>
      </c>
      <c r="B797" s="54" t="s">
        <v>134</v>
      </c>
      <c r="C797" s="55" t="s">
        <v>127</v>
      </c>
      <c r="D797" s="56">
        <v>3</v>
      </c>
      <c r="E797" s="56">
        <v>11</v>
      </c>
      <c r="F797" s="56">
        <v>1</v>
      </c>
      <c r="G797" s="56">
        <v>902</v>
      </c>
      <c r="H797" s="56">
        <v>16170</v>
      </c>
      <c r="I797" s="56">
        <v>16170</v>
      </c>
      <c r="J797" s="57">
        <v>244</v>
      </c>
      <c r="K797" s="47"/>
      <c r="L797" s="47"/>
      <c r="M797" s="47"/>
      <c r="N797" s="47">
        <v>16691796</v>
      </c>
      <c r="O797" s="47"/>
      <c r="P797" s="47"/>
      <c r="Q797" s="47"/>
      <c r="R797" s="47"/>
      <c r="S797" s="47"/>
      <c r="T797" s="47"/>
      <c r="U797" s="47"/>
      <c r="V797" s="47"/>
      <c r="W797" s="47">
        <v>30000000</v>
      </c>
      <c r="X797" s="47"/>
      <c r="Y797" s="47"/>
      <c r="Z797" s="47">
        <v>-11511410.58</v>
      </c>
      <c r="AA797" s="47"/>
      <c r="AB797" s="47"/>
      <c r="AC797" s="47"/>
      <c r="AD797" s="47"/>
      <c r="AE797" s="47"/>
      <c r="AF797" s="47"/>
      <c r="AG797" s="47">
        <v>0</v>
      </c>
      <c r="AH797" s="47"/>
      <c r="AI797" s="47"/>
      <c r="AJ797" s="47"/>
      <c r="AK797" s="47"/>
      <c r="AL797" s="176">
        <v>0</v>
      </c>
      <c r="AM797" s="176"/>
      <c r="AN797" s="176"/>
      <c r="AO797" s="47"/>
    </row>
    <row r="798" spans="1:41" s="3" customFormat="1" ht="67.5" customHeight="1">
      <c r="A798" s="10" t="s">
        <v>236</v>
      </c>
      <c r="B798" s="95" t="s">
        <v>341</v>
      </c>
      <c r="C798" s="96" t="s">
        <v>127</v>
      </c>
      <c r="D798" s="88">
        <v>3</v>
      </c>
      <c r="E798" s="88">
        <v>11</v>
      </c>
      <c r="F798" s="88">
        <v>1</v>
      </c>
      <c r="G798" s="88">
        <v>902</v>
      </c>
      <c r="H798" s="88" t="s">
        <v>237</v>
      </c>
      <c r="I798" s="88" t="s">
        <v>237</v>
      </c>
      <c r="J798" s="89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>
        <f>AG799</f>
        <v>21660277.540000003</v>
      </c>
      <c r="AH798" s="37"/>
      <c r="AI798" s="37"/>
      <c r="AJ798" s="37"/>
      <c r="AK798" s="37"/>
      <c r="AL798" s="37">
        <f aca="true" t="shared" si="66" ref="AL798:AO800">AL799</f>
        <v>2164030</v>
      </c>
      <c r="AM798" s="37"/>
      <c r="AN798" s="37"/>
      <c r="AO798" s="37">
        <f t="shared" si="66"/>
        <v>2164030</v>
      </c>
    </row>
    <row r="799" spans="1:41" s="3" customFormat="1" ht="38.25">
      <c r="A799" s="9" t="s">
        <v>133</v>
      </c>
      <c r="B799" s="99" t="s">
        <v>133</v>
      </c>
      <c r="C799" s="84" t="s">
        <v>127</v>
      </c>
      <c r="D799" s="85">
        <v>3</v>
      </c>
      <c r="E799" s="85">
        <v>11</v>
      </c>
      <c r="F799" s="85">
        <v>1</v>
      </c>
      <c r="G799" s="85">
        <v>902</v>
      </c>
      <c r="H799" s="85" t="s">
        <v>237</v>
      </c>
      <c r="I799" s="85" t="s">
        <v>237</v>
      </c>
      <c r="J799" s="100">
        <v>200</v>
      </c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>
        <f>AG800</f>
        <v>21660277.540000003</v>
      </c>
      <c r="AH799" s="34"/>
      <c r="AI799" s="34"/>
      <c r="AJ799" s="34"/>
      <c r="AK799" s="34"/>
      <c r="AL799" s="34">
        <f t="shared" si="66"/>
        <v>2164030</v>
      </c>
      <c r="AM799" s="34"/>
      <c r="AN799" s="34"/>
      <c r="AO799" s="34">
        <f t="shared" si="66"/>
        <v>2164030</v>
      </c>
    </row>
    <row r="800" spans="1:41" s="3" customFormat="1" ht="38.25">
      <c r="A800" s="9" t="s">
        <v>13</v>
      </c>
      <c r="B800" s="99" t="s">
        <v>13</v>
      </c>
      <c r="C800" s="84" t="s">
        <v>127</v>
      </c>
      <c r="D800" s="85">
        <v>3</v>
      </c>
      <c r="E800" s="85">
        <v>11</v>
      </c>
      <c r="F800" s="85">
        <v>1</v>
      </c>
      <c r="G800" s="85">
        <v>902</v>
      </c>
      <c r="H800" s="85" t="s">
        <v>237</v>
      </c>
      <c r="I800" s="85" t="s">
        <v>237</v>
      </c>
      <c r="J800" s="100">
        <v>240</v>
      </c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>
        <f>AG801</f>
        <v>21660277.540000003</v>
      </c>
      <c r="AH800" s="34"/>
      <c r="AI800" s="34"/>
      <c r="AJ800" s="34"/>
      <c r="AK800" s="34"/>
      <c r="AL800" s="34">
        <f t="shared" si="66"/>
        <v>2164030</v>
      </c>
      <c r="AM800" s="34"/>
      <c r="AN800" s="34"/>
      <c r="AO800" s="34">
        <f t="shared" si="66"/>
        <v>2164030</v>
      </c>
    </row>
    <row r="801" spans="1:41" s="3" customFormat="1" ht="38.25">
      <c r="A801" s="9" t="s">
        <v>134</v>
      </c>
      <c r="B801" s="99" t="s">
        <v>134</v>
      </c>
      <c r="C801" s="84" t="s">
        <v>127</v>
      </c>
      <c r="D801" s="85">
        <v>3</v>
      </c>
      <c r="E801" s="85">
        <v>11</v>
      </c>
      <c r="F801" s="85">
        <v>1</v>
      </c>
      <c r="G801" s="85">
        <v>902</v>
      </c>
      <c r="H801" s="85" t="s">
        <v>237</v>
      </c>
      <c r="I801" s="85" t="s">
        <v>237</v>
      </c>
      <c r="J801" s="100">
        <v>244</v>
      </c>
      <c r="K801" s="34"/>
      <c r="L801" s="34">
        <v>2631579</v>
      </c>
      <c r="M801" s="34"/>
      <c r="N801" s="34">
        <v>1936300</v>
      </c>
      <c r="O801" s="34"/>
      <c r="P801" s="34"/>
      <c r="Q801" s="34">
        <v>-3387031.63</v>
      </c>
      <c r="R801" s="34"/>
      <c r="S801" s="34"/>
      <c r="T801" s="34"/>
      <c r="U801" s="34">
        <v>2943252.4</v>
      </c>
      <c r="V801" s="34"/>
      <c r="W801" s="34"/>
      <c r="X801" s="34"/>
      <c r="Y801" s="34"/>
      <c r="Z801" s="34"/>
      <c r="AA801" s="34"/>
      <c r="AB801" s="34"/>
      <c r="AC801" s="34">
        <v>1046791.12</v>
      </c>
      <c r="AD801" s="34"/>
      <c r="AE801" s="34">
        <v>-39133</v>
      </c>
      <c r="AF801" s="34"/>
      <c r="AG801" s="34">
        <f>20652619.42+AC801+AE801</f>
        <v>21660277.540000003</v>
      </c>
      <c r="AH801" s="34"/>
      <c r="AI801" s="34"/>
      <c r="AJ801" s="34"/>
      <c r="AK801" s="34"/>
      <c r="AL801" s="34">
        <v>2164030</v>
      </c>
      <c r="AM801" s="34"/>
      <c r="AN801" s="34"/>
      <c r="AO801" s="34">
        <v>2164030</v>
      </c>
    </row>
    <row r="802" spans="1:41" s="3" customFormat="1" ht="51">
      <c r="A802" s="10" t="s">
        <v>252</v>
      </c>
      <c r="B802" s="87" t="s">
        <v>342</v>
      </c>
      <c r="C802" s="96" t="s">
        <v>127</v>
      </c>
      <c r="D802" s="88">
        <v>4</v>
      </c>
      <c r="E802" s="88"/>
      <c r="F802" s="88"/>
      <c r="G802" s="88"/>
      <c r="H802" s="88"/>
      <c r="I802" s="88"/>
      <c r="J802" s="89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175">
        <f>AG815+AG807+AG811+AG803</f>
        <v>0</v>
      </c>
      <c r="AH802" s="37"/>
      <c r="AI802" s="37"/>
      <c r="AJ802" s="37"/>
      <c r="AK802" s="37"/>
      <c r="AL802" s="37">
        <f>AL815+AL807+AL811+AL803</f>
        <v>0</v>
      </c>
      <c r="AM802" s="37"/>
      <c r="AN802" s="37"/>
      <c r="AO802" s="37">
        <f>AO815+AO807+AO811+AO803</f>
        <v>0</v>
      </c>
    </row>
    <row r="803" spans="1:41" s="44" customFormat="1" ht="38.25" hidden="1">
      <c r="A803" s="23" t="s">
        <v>270</v>
      </c>
      <c r="B803" s="125" t="s">
        <v>315</v>
      </c>
      <c r="C803" s="73" t="s">
        <v>127</v>
      </c>
      <c r="D803" s="64">
        <v>4</v>
      </c>
      <c r="E803" s="64">
        <v>11</v>
      </c>
      <c r="F803" s="64"/>
      <c r="G803" s="64">
        <v>902</v>
      </c>
      <c r="H803" s="64">
        <v>12480</v>
      </c>
      <c r="I803" s="64">
        <v>81890</v>
      </c>
      <c r="J803" s="41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175">
        <f>AG804</f>
        <v>0</v>
      </c>
      <c r="AH803" s="42"/>
      <c r="AI803" s="42"/>
      <c r="AJ803" s="42"/>
      <c r="AK803" s="42"/>
      <c r="AL803" s="47"/>
      <c r="AM803" s="47"/>
      <c r="AN803" s="47"/>
      <c r="AO803" s="47"/>
    </row>
    <row r="804" spans="1:41" s="44" customFormat="1" ht="38.25" hidden="1">
      <c r="A804" s="25" t="s">
        <v>133</v>
      </c>
      <c r="B804" s="54" t="s">
        <v>133</v>
      </c>
      <c r="C804" s="55" t="s">
        <v>127</v>
      </c>
      <c r="D804" s="56">
        <v>4</v>
      </c>
      <c r="E804" s="56">
        <v>11</v>
      </c>
      <c r="F804" s="56"/>
      <c r="G804" s="56">
        <v>902</v>
      </c>
      <c r="H804" s="56">
        <v>12480</v>
      </c>
      <c r="I804" s="56">
        <v>81890</v>
      </c>
      <c r="J804" s="57">
        <v>200</v>
      </c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175">
        <f>AG805</f>
        <v>0</v>
      </c>
      <c r="AH804" s="42"/>
      <c r="AI804" s="42"/>
      <c r="AJ804" s="42"/>
      <c r="AK804" s="42"/>
      <c r="AL804" s="47"/>
      <c r="AM804" s="47"/>
      <c r="AN804" s="47"/>
      <c r="AO804" s="47"/>
    </row>
    <row r="805" spans="1:41" s="44" customFormat="1" ht="38.25" hidden="1">
      <c r="A805" s="25" t="s">
        <v>13</v>
      </c>
      <c r="B805" s="54" t="s">
        <v>13</v>
      </c>
      <c r="C805" s="55" t="s">
        <v>127</v>
      </c>
      <c r="D805" s="56">
        <v>4</v>
      </c>
      <c r="E805" s="56">
        <v>11</v>
      </c>
      <c r="F805" s="56"/>
      <c r="G805" s="56">
        <v>902</v>
      </c>
      <c r="H805" s="56">
        <v>12480</v>
      </c>
      <c r="I805" s="56">
        <v>81890</v>
      </c>
      <c r="J805" s="57">
        <v>240</v>
      </c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175">
        <f>AG806</f>
        <v>0</v>
      </c>
      <c r="AH805" s="42"/>
      <c r="AI805" s="42"/>
      <c r="AJ805" s="42"/>
      <c r="AK805" s="42"/>
      <c r="AL805" s="47"/>
      <c r="AM805" s="47"/>
      <c r="AN805" s="47"/>
      <c r="AO805" s="47"/>
    </row>
    <row r="806" spans="1:41" s="44" customFormat="1" ht="38.25" hidden="1">
      <c r="A806" s="25" t="s">
        <v>134</v>
      </c>
      <c r="B806" s="54" t="s">
        <v>134</v>
      </c>
      <c r="C806" s="55" t="s">
        <v>127</v>
      </c>
      <c r="D806" s="56">
        <v>4</v>
      </c>
      <c r="E806" s="56">
        <v>11</v>
      </c>
      <c r="F806" s="56"/>
      <c r="G806" s="56">
        <v>902</v>
      </c>
      <c r="H806" s="56">
        <v>12480</v>
      </c>
      <c r="I806" s="56">
        <v>81890</v>
      </c>
      <c r="J806" s="57">
        <v>244</v>
      </c>
      <c r="K806" s="42"/>
      <c r="L806" s="42"/>
      <c r="M806" s="42"/>
      <c r="N806" s="42"/>
      <c r="O806" s="42"/>
      <c r="P806" s="42"/>
      <c r="Q806" s="42"/>
      <c r="R806" s="42"/>
      <c r="S806" s="42"/>
      <c r="T806" s="42">
        <v>828463.25</v>
      </c>
      <c r="U806" s="47">
        <v>57000</v>
      </c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175">
        <v>0</v>
      </c>
      <c r="AH806" s="42"/>
      <c r="AI806" s="42"/>
      <c r="AJ806" s="42"/>
      <c r="AK806" s="42"/>
      <c r="AL806" s="47"/>
      <c r="AM806" s="47"/>
      <c r="AN806" s="47"/>
      <c r="AO806" s="47"/>
    </row>
    <row r="807" spans="1:41" s="3" customFormat="1" ht="63.75" hidden="1">
      <c r="A807" s="10" t="s">
        <v>239</v>
      </c>
      <c r="B807" s="87" t="s">
        <v>239</v>
      </c>
      <c r="C807" s="96" t="s">
        <v>127</v>
      </c>
      <c r="D807" s="88">
        <v>4</v>
      </c>
      <c r="E807" s="88">
        <v>11</v>
      </c>
      <c r="F807" s="88"/>
      <c r="G807" s="88">
        <v>902</v>
      </c>
      <c r="H807" s="88">
        <v>55550</v>
      </c>
      <c r="I807" s="88">
        <v>55550</v>
      </c>
      <c r="J807" s="100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175">
        <f>AG808</f>
        <v>0</v>
      </c>
      <c r="AH807" s="37"/>
      <c r="AI807" s="37"/>
      <c r="AJ807" s="37"/>
      <c r="AK807" s="37"/>
      <c r="AL807" s="34"/>
      <c r="AM807" s="34"/>
      <c r="AN807" s="34"/>
      <c r="AO807" s="34"/>
    </row>
    <row r="808" spans="1:41" s="3" customFormat="1" ht="38.25" hidden="1">
      <c r="A808" s="9" t="s">
        <v>133</v>
      </c>
      <c r="B808" s="99" t="s">
        <v>133</v>
      </c>
      <c r="C808" s="84" t="s">
        <v>127</v>
      </c>
      <c r="D808" s="85">
        <v>4</v>
      </c>
      <c r="E808" s="85">
        <v>11</v>
      </c>
      <c r="F808" s="85"/>
      <c r="G808" s="85">
        <v>902</v>
      </c>
      <c r="H808" s="85">
        <v>55550</v>
      </c>
      <c r="I808" s="85">
        <v>55550</v>
      </c>
      <c r="J808" s="100">
        <v>200</v>
      </c>
      <c r="K808" s="37"/>
      <c r="L808" s="37"/>
      <c r="M808" s="37"/>
      <c r="N808" s="37"/>
      <c r="O808" s="37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176">
        <f>AG809</f>
        <v>0</v>
      </c>
      <c r="AH808" s="34"/>
      <c r="AI808" s="34"/>
      <c r="AJ808" s="34"/>
      <c r="AK808" s="34"/>
      <c r="AL808" s="34"/>
      <c r="AM808" s="34"/>
      <c r="AN808" s="34"/>
      <c r="AO808" s="34"/>
    </row>
    <row r="809" spans="1:41" s="3" customFormat="1" ht="38.25" hidden="1">
      <c r="A809" s="9" t="s">
        <v>13</v>
      </c>
      <c r="B809" s="99" t="s">
        <v>13</v>
      </c>
      <c r="C809" s="84" t="s">
        <v>127</v>
      </c>
      <c r="D809" s="85">
        <v>4</v>
      </c>
      <c r="E809" s="85">
        <v>11</v>
      </c>
      <c r="F809" s="85"/>
      <c r="G809" s="85">
        <v>902</v>
      </c>
      <c r="H809" s="85">
        <v>55550</v>
      </c>
      <c r="I809" s="85">
        <v>55550</v>
      </c>
      <c r="J809" s="100">
        <v>240</v>
      </c>
      <c r="K809" s="37"/>
      <c r="L809" s="37"/>
      <c r="M809" s="37"/>
      <c r="N809" s="37"/>
      <c r="O809" s="37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176">
        <f>AG810</f>
        <v>0</v>
      </c>
      <c r="AH809" s="34"/>
      <c r="AI809" s="34"/>
      <c r="AJ809" s="34"/>
      <c r="AK809" s="34"/>
      <c r="AL809" s="34"/>
      <c r="AM809" s="34"/>
      <c r="AN809" s="34"/>
      <c r="AO809" s="34"/>
    </row>
    <row r="810" spans="1:41" s="3" customFormat="1" ht="38.25" hidden="1">
      <c r="A810" s="9" t="s">
        <v>134</v>
      </c>
      <c r="B810" s="99" t="s">
        <v>134</v>
      </c>
      <c r="C810" s="84" t="s">
        <v>127</v>
      </c>
      <c r="D810" s="85">
        <v>4</v>
      </c>
      <c r="E810" s="85">
        <v>11</v>
      </c>
      <c r="F810" s="85"/>
      <c r="G810" s="85">
        <v>902</v>
      </c>
      <c r="H810" s="85">
        <v>55550</v>
      </c>
      <c r="I810" s="85">
        <v>55550</v>
      </c>
      <c r="J810" s="100">
        <v>244</v>
      </c>
      <c r="K810" s="37"/>
      <c r="L810" s="37"/>
      <c r="M810" s="37"/>
      <c r="N810" s="37"/>
      <c r="O810" s="37"/>
      <c r="P810" s="34">
        <v>75000</v>
      </c>
      <c r="Q810" s="34"/>
      <c r="R810" s="34"/>
      <c r="S810" s="34"/>
      <c r="T810" s="34">
        <v>-75000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176">
        <f>P810+T810</f>
        <v>0</v>
      </c>
      <c r="AH810" s="34"/>
      <c r="AI810" s="34"/>
      <c r="AJ810" s="34"/>
      <c r="AK810" s="34"/>
      <c r="AL810" s="34"/>
      <c r="AM810" s="34"/>
      <c r="AN810" s="34"/>
      <c r="AO810" s="34"/>
    </row>
    <row r="811" spans="1:41" s="3" customFormat="1" ht="74.25" customHeight="1">
      <c r="A811" s="10" t="s">
        <v>239</v>
      </c>
      <c r="B811" s="95" t="s">
        <v>316</v>
      </c>
      <c r="C811" s="96" t="s">
        <v>127</v>
      </c>
      <c r="D811" s="88">
        <v>4</v>
      </c>
      <c r="E811" s="88">
        <v>11</v>
      </c>
      <c r="F811" s="88"/>
      <c r="G811" s="88">
        <v>902</v>
      </c>
      <c r="H811" s="88" t="s">
        <v>240</v>
      </c>
      <c r="I811" s="88" t="s">
        <v>240</v>
      </c>
      <c r="J811" s="100"/>
      <c r="K811" s="37"/>
      <c r="L811" s="37"/>
      <c r="M811" s="37"/>
      <c r="N811" s="37"/>
      <c r="O811" s="37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176">
        <f>AG812</f>
        <v>0</v>
      </c>
      <c r="AH811" s="34"/>
      <c r="AI811" s="34"/>
      <c r="AJ811" s="34"/>
      <c r="AK811" s="34"/>
      <c r="AL811" s="34">
        <f>AL812</f>
        <v>0</v>
      </c>
      <c r="AM811" s="34"/>
      <c r="AN811" s="34"/>
      <c r="AO811" s="34">
        <f>AO812</f>
        <v>0</v>
      </c>
    </row>
    <row r="812" spans="1:41" s="3" customFormat="1" ht="38.25">
      <c r="A812" s="9" t="s">
        <v>133</v>
      </c>
      <c r="B812" s="99" t="s">
        <v>133</v>
      </c>
      <c r="C812" s="84" t="s">
        <v>127</v>
      </c>
      <c r="D812" s="85">
        <v>4</v>
      </c>
      <c r="E812" s="85">
        <v>11</v>
      </c>
      <c r="F812" s="85"/>
      <c r="G812" s="85">
        <v>902</v>
      </c>
      <c r="H812" s="85" t="s">
        <v>240</v>
      </c>
      <c r="I812" s="85" t="s">
        <v>240</v>
      </c>
      <c r="J812" s="100">
        <v>200</v>
      </c>
      <c r="K812" s="37"/>
      <c r="L812" s="37"/>
      <c r="M812" s="37"/>
      <c r="N812" s="37"/>
      <c r="O812" s="37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176">
        <f>AG813</f>
        <v>0</v>
      </c>
      <c r="AH812" s="34"/>
      <c r="AI812" s="34"/>
      <c r="AJ812" s="34"/>
      <c r="AK812" s="34"/>
      <c r="AL812" s="34">
        <f>AL813</f>
        <v>0</v>
      </c>
      <c r="AM812" s="34"/>
      <c r="AN812" s="34"/>
      <c r="AO812" s="34">
        <f>AO813</f>
        <v>0</v>
      </c>
    </row>
    <row r="813" spans="1:41" s="3" customFormat="1" ht="38.25">
      <c r="A813" s="9" t="s">
        <v>13</v>
      </c>
      <c r="B813" s="99" t="s">
        <v>13</v>
      </c>
      <c r="C813" s="84" t="s">
        <v>127</v>
      </c>
      <c r="D813" s="85">
        <v>4</v>
      </c>
      <c r="E813" s="85">
        <v>11</v>
      </c>
      <c r="F813" s="85"/>
      <c r="G813" s="85">
        <v>902</v>
      </c>
      <c r="H813" s="85" t="s">
        <v>240</v>
      </c>
      <c r="I813" s="85" t="s">
        <v>240</v>
      </c>
      <c r="J813" s="100">
        <v>240</v>
      </c>
      <c r="K813" s="37"/>
      <c r="L813" s="37"/>
      <c r="M813" s="37"/>
      <c r="N813" s="37"/>
      <c r="O813" s="37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176">
        <f>AG814</f>
        <v>0</v>
      </c>
      <c r="AH813" s="34"/>
      <c r="AI813" s="34"/>
      <c r="AJ813" s="34"/>
      <c r="AK813" s="34"/>
      <c r="AL813" s="34">
        <f>AL814</f>
        <v>0</v>
      </c>
      <c r="AM813" s="34"/>
      <c r="AN813" s="34"/>
      <c r="AO813" s="34">
        <f>AO814</f>
        <v>0</v>
      </c>
    </row>
    <row r="814" spans="1:41" s="3" customFormat="1" ht="38.25">
      <c r="A814" s="9" t="s">
        <v>134</v>
      </c>
      <c r="B814" s="99" t="s">
        <v>134</v>
      </c>
      <c r="C814" s="84" t="s">
        <v>127</v>
      </c>
      <c r="D814" s="85">
        <v>4</v>
      </c>
      <c r="E814" s="85">
        <v>11</v>
      </c>
      <c r="F814" s="85"/>
      <c r="G814" s="85">
        <v>902</v>
      </c>
      <c r="H814" s="85" t="s">
        <v>240</v>
      </c>
      <c r="I814" s="85" t="s">
        <v>240</v>
      </c>
      <c r="J814" s="100">
        <v>244</v>
      </c>
      <c r="K814" s="37"/>
      <c r="L814" s="37"/>
      <c r="M814" s="37"/>
      <c r="N814" s="37"/>
      <c r="O814" s="37"/>
      <c r="P814" s="34">
        <v>2025000</v>
      </c>
      <c r="Q814" s="34"/>
      <c r="R814" s="34"/>
      <c r="S814" s="34"/>
      <c r="T814" s="34">
        <v>-386308.84</v>
      </c>
      <c r="U814" s="34"/>
      <c r="V814" s="34">
        <v>-62298.96</v>
      </c>
      <c r="W814" s="34"/>
      <c r="X814" s="34"/>
      <c r="Y814" s="34"/>
      <c r="Z814" s="34">
        <v>437475.03</v>
      </c>
      <c r="AA814" s="34">
        <v>-937475.03</v>
      </c>
      <c r="AB814" s="34"/>
      <c r="AC814" s="34"/>
      <c r="AD814" s="34"/>
      <c r="AE814" s="34"/>
      <c r="AF814" s="34"/>
      <c r="AG814" s="176">
        <f>500000+Z814+AA814</f>
        <v>0</v>
      </c>
      <c r="AH814" s="34"/>
      <c r="AI814" s="34"/>
      <c r="AJ814" s="34">
        <v>-500000</v>
      </c>
      <c r="AK814" s="34"/>
      <c r="AL814" s="34">
        <f>500000+AJ814</f>
        <v>0</v>
      </c>
      <c r="AM814" s="34"/>
      <c r="AN814" s="34">
        <v>-500000</v>
      </c>
      <c r="AO814" s="34">
        <f>500000+AN814</f>
        <v>0</v>
      </c>
    </row>
    <row r="815" spans="1:41" s="3" customFormat="1" ht="63.75" hidden="1">
      <c r="A815" s="10" t="s">
        <v>239</v>
      </c>
      <c r="B815" s="63" t="s">
        <v>239</v>
      </c>
      <c r="C815" s="73" t="s">
        <v>127</v>
      </c>
      <c r="D815" s="64">
        <v>4</v>
      </c>
      <c r="E815" s="64">
        <v>11</v>
      </c>
      <c r="F815" s="64"/>
      <c r="G815" s="64">
        <v>902</v>
      </c>
      <c r="H815" s="64" t="s">
        <v>250</v>
      </c>
      <c r="I815" s="64" t="s">
        <v>250</v>
      </c>
      <c r="J815" s="5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>
        <f>AG816</f>
        <v>0</v>
      </c>
      <c r="AH815" s="47"/>
      <c r="AI815" s="47"/>
      <c r="AJ815" s="47"/>
      <c r="AK815" s="47"/>
      <c r="AL815" s="47"/>
      <c r="AM815" s="47"/>
      <c r="AN815" s="47"/>
      <c r="AO815" s="47"/>
    </row>
    <row r="816" spans="1:41" s="3" customFormat="1" ht="38.25" hidden="1">
      <c r="A816" s="9" t="s">
        <v>133</v>
      </c>
      <c r="B816" s="54" t="s">
        <v>133</v>
      </c>
      <c r="C816" s="55" t="s">
        <v>127</v>
      </c>
      <c r="D816" s="56">
        <v>4</v>
      </c>
      <c r="E816" s="56">
        <v>11</v>
      </c>
      <c r="F816" s="56"/>
      <c r="G816" s="56">
        <v>902</v>
      </c>
      <c r="H816" s="56" t="s">
        <v>250</v>
      </c>
      <c r="I816" s="56" t="s">
        <v>250</v>
      </c>
      <c r="J816" s="57">
        <v>200</v>
      </c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>
        <f>AG817</f>
        <v>0</v>
      </c>
      <c r="AH816" s="47"/>
      <c r="AI816" s="47"/>
      <c r="AJ816" s="47"/>
      <c r="AK816" s="47"/>
      <c r="AL816" s="47"/>
      <c r="AM816" s="47"/>
      <c r="AN816" s="47"/>
      <c r="AO816" s="47"/>
    </row>
    <row r="817" spans="1:41" s="3" customFormat="1" ht="38.25" hidden="1">
      <c r="A817" s="9" t="s">
        <v>13</v>
      </c>
      <c r="B817" s="54" t="s">
        <v>13</v>
      </c>
      <c r="C817" s="55" t="s">
        <v>127</v>
      </c>
      <c r="D817" s="56">
        <v>4</v>
      </c>
      <c r="E817" s="56">
        <v>11</v>
      </c>
      <c r="F817" s="56"/>
      <c r="G817" s="56">
        <v>902</v>
      </c>
      <c r="H817" s="56" t="s">
        <v>250</v>
      </c>
      <c r="I817" s="56" t="s">
        <v>250</v>
      </c>
      <c r="J817" s="57">
        <v>240</v>
      </c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>
        <f>AG818</f>
        <v>0</v>
      </c>
      <c r="AH817" s="47"/>
      <c r="AI817" s="47"/>
      <c r="AJ817" s="47"/>
      <c r="AK817" s="47"/>
      <c r="AL817" s="47"/>
      <c r="AM817" s="47"/>
      <c r="AN817" s="47"/>
      <c r="AO817" s="47"/>
    </row>
    <row r="818" spans="1:41" s="3" customFormat="1" ht="38.25" hidden="1">
      <c r="A818" s="9" t="s">
        <v>134</v>
      </c>
      <c r="B818" s="54" t="s">
        <v>134</v>
      </c>
      <c r="C818" s="55" t="s">
        <v>127</v>
      </c>
      <c r="D818" s="56">
        <v>4</v>
      </c>
      <c r="E818" s="56">
        <v>11</v>
      </c>
      <c r="F818" s="56"/>
      <c r="G818" s="56">
        <v>902</v>
      </c>
      <c r="H818" s="56" t="s">
        <v>250</v>
      </c>
      <c r="I818" s="56" t="s">
        <v>250</v>
      </c>
      <c r="J818" s="57">
        <v>244</v>
      </c>
      <c r="K818" s="47"/>
      <c r="L818" s="47"/>
      <c r="M818" s="47"/>
      <c r="N818" s="47"/>
      <c r="O818" s="47"/>
      <c r="P818" s="47">
        <v>29951451.73</v>
      </c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>
        <v>0</v>
      </c>
      <c r="AH818" s="47"/>
      <c r="AI818" s="47"/>
      <c r="AJ818" s="47"/>
      <c r="AK818" s="47"/>
      <c r="AL818" s="47"/>
      <c r="AM818" s="47"/>
      <c r="AN818" s="47"/>
      <c r="AO818" s="47"/>
    </row>
    <row r="819" spans="1:41" ht="77.25" customHeight="1">
      <c r="A819" s="12" t="s">
        <v>196</v>
      </c>
      <c r="B819" s="148" t="s">
        <v>196</v>
      </c>
      <c r="C819" s="96" t="s">
        <v>128</v>
      </c>
      <c r="D819" s="88"/>
      <c r="E819" s="88"/>
      <c r="F819" s="88"/>
      <c r="G819" s="88"/>
      <c r="H819" s="88"/>
      <c r="I819" s="88"/>
      <c r="J819" s="89"/>
      <c r="K819" s="37">
        <f>K820+K827</f>
        <v>487494</v>
      </c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>
        <f>AG820+AG827</f>
        <v>4157325.9</v>
      </c>
      <c r="AH819" s="37"/>
      <c r="AI819" s="37"/>
      <c r="AJ819" s="37"/>
      <c r="AK819" s="37"/>
      <c r="AL819" s="37">
        <f>AL820+AL827</f>
        <v>1496270.4</v>
      </c>
      <c r="AM819" s="37"/>
      <c r="AN819" s="37"/>
      <c r="AO819" s="37">
        <f>AO820+AO827</f>
        <v>1200600</v>
      </c>
    </row>
    <row r="820" spans="1:41" ht="39" customHeight="1">
      <c r="A820" s="12" t="s">
        <v>152</v>
      </c>
      <c r="B820" s="148" t="s">
        <v>152</v>
      </c>
      <c r="C820" s="96" t="s">
        <v>128</v>
      </c>
      <c r="D820" s="88">
        <v>1</v>
      </c>
      <c r="E820" s="88"/>
      <c r="F820" s="88"/>
      <c r="G820" s="88"/>
      <c r="H820" s="88"/>
      <c r="I820" s="88"/>
      <c r="J820" s="89"/>
      <c r="K820" s="37">
        <f>K822</f>
        <v>487494</v>
      </c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>
        <f>AG822</f>
        <v>4157325.9</v>
      </c>
      <c r="AH820" s="37"/>
      <c r="AI820" s="37"/>
      <c r="AJ820" s="37"/>
      <c r="AK820" s="37"/>
      <c r="AL820" s="37">
        <f>AL822</f>
        <v>1496270.4</v>
      </c>
      <c r="AM820" s="37"/>
      <c r="AN820" s="37"/>
      <c r="AO820" s="37">
        <f>AO822</f>
        <v>1200600</v>
      </c>
    </row>
    <row r="821" spans="1:41" ht="75.75" customHeight="1">
      <c r="A821" s="12" t="s">
        <v>195</v>
      </c>
      <c r="B821" s="148" t="s">
        <v>195</v>
      </c>
      <c r="C821" s="96" t="s">
        <v>128</v>
      </c>
      <c r="D821" s="88">
        <v>1</v>
      </c>
      <c r="E821" s="88">
        <v>11</v>
      </c>
      <c r="F821" s="88"/>
      <c r="G821" s="88"/>
      <c r="H821" s="88"/>
      <c r="I821" s="88"/>
      <c r="J821" s="89"/>
      <c r="K821" s="37">
        <f>K822</f>
        <v>487494</v>
      </c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>
        <f>AG822</f>
        <v>4157325.9</v>
      </c>
      <c r="AH821" s="37"/>
      <c r="AI821" s="37"/>
      <c r="AJ821" s="37"/>
      <c r="AK821" s="37"/>
      <c r="AL821" s="37">
        <f>AL822</f>
        <v>1496270.4</v>
      </c>
      <c r="AM821" s="37"/>
      <c r="AN821" s="37"/>
      <c r="AO821" s="37">
        <f>AO822</f>
        <v>1200600</v>
      </c>
    </row>
    <row r="822" spans="1:41" ht="25.5">
      <c r="A822" s="29" t="s">
        <v>51</v>
      </c>
      <c r="B822" s="115" t="s">
        <v>51</v>
      </c>
      <c r="C822" s="96" t="s">
        <v>128</v>
      </c>
      <c r="D822" s="88">
        <v>1</v>
      </c>
      <c r="E822" s="88">
        <v>11</v>
      </c>
      <c r="F822" s="88">
        <v>1</v>
      </c>
      <c r="G822" s="117">
        <v>903</v>
      </c>
      <c r="H822" s="88"/>
      <c r="I822" s="88"/>
      <c r="J822" s="89"/>
      <c r="K822" s="37">
        <f>K823</f>
        <v>487494</v>
      </c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>
        <f>AG823+AG846+AG842</f>
        <v>4157325.9</v>
      </c>
      <c r="AH822" s="37"/>
      <c r="AI822" s="37"/>
      <c r="AJ822" s="37"/>
      <c r="AK822" s="37"/>
      <c r="AL822" s="37">
        <f>AL823+AL846+AL842</f>
        <v>1496270.4</v>
      </c>
      <c r="AM822" s="37"/>
      <c r="AN822" s="37"/>
      <c r="AO822" s="37">
        <f>AO823+AO846+AO842</f>
        <v>1200600</v>
      </c>
    </row>
    <row r="823" spans="1:41" ht="35.25" customHeight="1" hidden="1">
      <c r="A823" s="6" t="s">
        <v>80</v>
      </c>
      <c r="B823" s="87" t="s">
        <v>80</v>
      </c>
      <c r="C823" s="96" t="s">
        <v>128</v>
      </c>
      <c r="D823" s="88">
        <v>1</v>
      </c>
      <c r="E823" s="88">
        <v>11</v>
      </c>
      <c r="F823" s="88">
        <v>1</v>
      </c>
      <c r="G823" s="117">
        <v>903</v>
      </c>
      <c r="H823" s="88">
        <v>12860</v>
      </c>
      <c r="I823" s="88">
        <v>12860</v>
      </c>
      <c r="J823" s="89"/>
      <c r="K823" s="37">
        <f>K824</f>
        <v>487494</v>
      </c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>
        <f>AG824</f>
        <v>0</v>
      </c>
      <c r="AH823" s="37"/>
      <c r="AI823" s="37"/>
      <c r="AJ823" s="37"/>
      <c r="AK823" s="37"/>
      <c r="AL823" s="37">
        <f>AL824</f>
        <v>0</v>
      </c>
      <c r="AM823" s="37"/>
      <c r="AN823" s="37"/>
      <c r="AO823" s="37">
        <f>AO824</f>
        <v>0</v>
      </c>
    </row>
    <row r="824" spans="1:41" ht="25.5" hidden="1">
      <c r="A824" s="5" t="s">
        <v>28</v>
      </c>
      <c r="B824" s="99" t="s">
        <v>28</v>
      </c>
      <c r="C824" s="84" t="s">
        <v>128</v>
      </c>
      <c r="D824" s="85">
        <v>1</v>
      </c>
      <c r="E824" s="85">
        <v>11</v>
      </c>
      <c r="F824" s="85">
        <v>1</v>
      </c>
      <c r="G824" s="122">
        <v>903</v>
      </c>
      <c r="H824" s="85">
        <v>12860</v>
      </c>
      <c r="I824" s="85">
        <v>12860</v>
      </c>
      <c r="J824" s="100">
        <v>300</v>
      </c>
      <c r="K824" s="34">
        <f>K825</f>
        <v>487494</v>
      </c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>
        <f>AG825</f>
        <v>0</v>
      </c>
      <c r="AH824" s="34"/>
      <c r="AI824" s="34"/>
      <c r="AJ824" s="34"/>
      <c r="AK824" s="34"/>
      <c r="AL824" s="34">
        <f>AL825</f>
        <v>0</v>
      </c>
      <c r="AM824" s="34"/>
      <c r="AN824" s="34"/>
      <c r="AO824" s="34">
        <f>AO825</f>
        <v>0</v>
      </c>
    </row>
    <row r="825" spans="1:41" ht="38.25" hidden="1">
      <c r="A825" s="5" t="s">
        <v>78</v>
      </c>
      <c r="B825" s="99" t="s">
        <v>78</v>
      </c>
      <c r="C825" s="84" t="s">
        <v>128</v>
      </c>
      <c r="D825" s="85">
        <v>1</v>
      </c>
      <c r="E825" s="85">
        <v>11</v>
      </c>
      <c r="F825" s="85">
        <v>1</v>
      </c>
      <c r="G825" s="122">
        <v>903</v>
      </c>
      <c r="H825" s="85">
        <v>12860</v>
      </c>
      <c r="I825" s="85">
        <v>12860</v>
      </c>
      <c r="J825" s="100">
        <v>320</v>
      </c>
      <c r="K825" s="34">
        <f>K826</f>
        <v>487494</v>
      </c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>
        <f>AG826</f>
        <v>0</v>
      </c>
      <c r="AH825" s="34"/>
      <c r="AI825" s="34"/>
      <c r="AJ825" s="34"/>
      <c r="AK825" s="34"/>
      <c r="AL825" s="34">
        <f>AL826</f>
        <v>0</v>
      </c>
      <c r="AM825" s="34"/>
      <c r="AN825" s="34"/>
      <c r="AO825" s="34">
        <f>AO826</f>
        <v>0</v>
      </c>
    </row>
    <row r="826" spans="1:41" s="3" customFormat="1" ht="39.75" customHeight="1" hidden="1">
      <c r="A826" s="5" t="s">
        <v>79</v>
      </c>
      <c r="B826" s="99" t="s">
        <v>79</v>
      </c>
      <c r="C826" s="84" t="s">
        <v>128</v>
      </c>
      <c r="D826" s="85">
        <v>1</v>
      </c>
      <c r="E826" s="85">
        <v>11</v>
      </c>
      <c r="F826" s="85">
        <v>1</v>
      </c>
      <c r="G826" s="122">
        <v>903</v>
      </c>
      <c r="H826" s="85">
        <v>12860</v>
      </c>
      <c r="I826" s="85">
        <v>12860</v>
      </c>
      <c r="J826" s="100">
        <v>322</v>
      </c>
      <c r="K826" s="34">
        <v>487494</v>
      </c>
      <c r="L826" s="34"/>
      <c r="M826" s="34"/>
      <c r="N826" s="34"/>
      <c r="O826" s="34"/>
      <c r="P826" s="34"/>
      <c r="Q826" s="34">
        <v>-487494</v>
      </c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>
        <f>K826+L826+Q826</f>
        <v>0</v>
      </c>
      <c r="AH826" s="34"/>
      <c r="AI826" s="34"/>
      <c r="AJ826" s="34"/>
      <c r="AK826" s="34"/>
      <c r="AL826" s="34">
        <v>0</v>
      </c>
      <c r="AM826" s="34"/>
      <c r="AN826" s="34"/>
      <c r="AO826" s="34"/>
    </row>
    <row r="827" spans="1:41" ht="63.75" hidden="1">
      <c r="A827" s="19" t="s">
        <v>199</v>
      </c>
      <c r="B827" s="63" t="s">
        <v>199</v>
      </c>
      <c r="C827" s="73" t="s">
        <v>128</v>
      </c>
      <c r="D827" s="64">
        <v>2</v>
      </c>
      <c r="E827" s="64"/>
      <c r="F827" s="64"/>
      <c r="G827" s="64"/>
      <c r="H827" s="64"/>
      <c r="I827" s="64"/>
      <c r="J827" s="41"/>
      <c r="K827" s="42">
        <f>K829</f>
        <v>0</v>
      </c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>
        <f>AG829</f>
        <v>0</v>
      </c>
      <c r="AH827" s="42"/>
      <c r="AI827" s="42"/>
      <c r="AJ827" s="42"/>
      <c r="AK827" s="42"/>
      <c r="AL827" s="42">
        <f>AL829</f>
        <v>0</v>
      </c>
      <c r="AM827" s="42"/>
      <c r="AN827" s="42"/>
      <c r="AO827" s="42">
        <f>AO829</f>
        <v>0</v>
      </c>
    </row>
    <row r="828" spans="1:41" ht="70.5" customHeight="1" hidden="1">
      <c r="A828" s="19" t="s">
        <v>198</v>
      </c>
      <c r="B828" s="63" t="s">
        <v>198</v>
      </c>
      <c r="C828" s="73" t="s">
        <v>128</v>
      </c>
      <c r="D828" s="64">
        <v>2</v>
      </c>
      <c r="E828" s="64">
        <v>11</v>
      </c>
      <c r="F828" s="64"/>
      <c r="G828" s="64"/>
      <c r="H828" s="64"/>
      <c r="I828" s="64"/>
      <c r="J828" s="41"/>
      <c r="K828" s="42">
        <f>K829</f>
        <v>0</v>
      </c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>
        <f>AG829</f>
        <v>0</v>
      </c>
      <c r="AH828" s="42"/>
      <c r="AI828" s="42"/>
      <c r="AJ828" s="42"/>
      <c r="AK828" s="42"/>
      <c r="AL828" s="42">
        <f>AL829</f>
        <v>0</v>
      </c>
      <c r="AM828" s="42"/>
      <c r="AN828" s="42"/>
      <c r="AO828" s="42">
        <f>AO829</f>
        <v>0</v>
      </c>
    </row>
    <row r="829" spans="1:41" ht="12.75" hidden="1">
      <c r="A829" s="19" t="s">
        <v>41</v>
      </c>
      <c r="B829" s="63" t="s">
        <v>41</v>
      </c>
      <c r="C829" s="73" t="s">
        <v>128</v>
      </c>
      <c r="D829" s="64">
        <v>2</v>
      </c>
      <c r="E829" s="64">
        <v>11</v>
      </c>
      <c r="F829" s="64">
        <v>1</v>
      </c>
      <c r="G829" s="64">
        <v>902</v>
      </c>
      <c r="H829" s="64"/>
      <c r="I829" s="64"/>
      <c r="J829" s="41"/>
      <c r="K829" s="42">
        <f>K834+K830+K838</f>
        <v>0</v>
      </c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>
        <f>AG834+AG830+AG838</f>
        <v>0</v>
      </c>
      <c r="AH829" s="42"/>
      <c r="AI829" s="42"/>
      <c r="AJ829" s="42"/>
      <c r="AK829" s="42"/>
      <c r="AL829" s="42">
        <f>AL834+AL830+AL838</f>
        <v>0</v>
      </c>
      <c r="AM829" s="42"/>
      <c r="AN829" s="42"/>
      <c r="AO829" s="42">
        <f>AO834+AO830+AO838</f>
        <v>0</v>
      </c>
    </row>
    <row r="830" spans="1:41" ht="140.25" hidden="1">
      <c r="A830" s="27" t="s">
        <v>202</v>
      </c>
      <c r="B830" s="141" t="s">
        <v>202</v>
      </c>
      <c r="C830" s="64" t="s">
        <v>76</v>
      </c>
      <c r="D830" s="64">
        <v>2</v>
      </c>
      <c r="E830" s="64">
        <v>11</v>
      </c>
      <c r="F830" s="64">
        <v>1</v>
      </c>
      <c r="G830" s="64">
        <v>902</v>
      </c>
      <c r="H830" s="73" t="s">
        <v>156</v>
      </c>
      <c r="I830" s="73" t="s">
        <v>156</v>
      </c>
      <c r="J830" s="41"/>
      <c r="K830" s="42">
        <f>K831</f>
        <v>0</v>
      </c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>
        <f>AG831</f>
        <v>0</v>
      </c>
      <c r="AH830" s="42"/>
      <c r="AI830" s="42"/>
      <c r="AJ830" s="42"/>
      <c r="AK830" s="42"/>
      <c r="AL830" s="42">
        <f>AL831</f>
        <v>0</v>
      </c>
      <c r="AM830" s="42"/>
      <c r="AN830" s="42"/>
      <c r="AO830" s="42">
        <f>AO831</f>
        <v>0</v>
      </c>
    </row>
    <row r="831" spans="1:41" ht="63.75" customHeight="1" hidden="1">
      <c r="A831" s="24" t="s">
        <v>141</v>
      </c>
      <c r="B831" s="76" t="s">
        <v>141</v>
      </c>
      <c r="C831" s="56" t="s">
        <v>76</v>
      </c>
      <c r="D831" s="56">
        <v>2</v>
      </c>
      <c r="E831" s="56">
        <v>11</v>
      </c>
      <c r="F831" s="56">
        <v>1</v>
      </c>
      <c r="G831" s="56">
        <v>902</v>
      </c>
      <c r="H831" s="55" t="s">
        <v>156</v>
      </c>
      <c r="I831" s="55" t="s">
        <v>156</v>
      </c>
      <c r="J831" s="57">
        <v>400</v>
      </c>
      <c r="K831" s="47">
        <f>K832</f>
        <v>0</v>
      </c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>
        <f>AG832</f>
        <v>0</v>
      </c>
      <c r="AH831" s="47"/>
      <c r="AI831" s="47"/>
      <c r="AJ831" s="47"/>
      <c r="AK831" s="47"/>
      <c r="AL831" s="47">
        <f>AL832</f>
        <v>0</v>
      </c>
      <c r="AM831" s="47"/>
      <c r="AN831" s="47"/>
      <c r="AO831" s="47">
        <f>AO832</f>
        <v>0</v>
      </c>
    </row>
    <row r="832" spans="1:41" ht="12.75" hidden="1">
      <c r="A832" s="25" t="s">
        <v>44</v>
      </c>
      <c r="B832" s="54" t="s">
        <v>44</v>
      </c>
      <c r="C832" s="56" t="s">
        <v>76</v>
      </c>
      <c r="D832" s="56">
        <v>2</v>
      </c>
      <c r="E832" s="56">
        <v>11</v>
      </c>
      <c r="F832" s="56">
        <v>1</v>
      </c>
      <c r="G832" s="56">
        <v>902</v>
      </c>
      <c r="H832" s="55" t="s">
        <v>156</v>
      </c>
      <c r="I832" s="55" t="s">
        <v>156</v>
      </c>
      <c r="J832" s="57">
        <v>410</v>
      </c>
      <c r="K832" s="47">
        <f>K833</f>
        <v>0</v>
      </c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>
        <f>AG833</f>
        <v>0</v>
      </c>
      <c r="AH832" s="47"/>
      <c r="AI832" s="47"/>
      <c r="AJ832" s="47"/>
      <c r="AK832" s="47"/>
      <c r="AL832" s="47">
        <f>AL833</f>
        <v>0</v>
      </c>
      <c r="AM832" s="47"/>
      <c r="AN832" s="47"/>
      <c r="AO832" s="47">
        <v>0</v>
      </c>
    </row>
    <row r="833" spans="1:41" s="3" customFormat="1" ht="120" customHeight="1" hidden="1">
      <c r="A833" s="25" t="s">
        <v>39</v>
      </c>
      <c r="B833" s="54" t="s">
        <v>39</v>
      </c>
      <c r="C833" s="56" t="s">
        <v>76</v>
      </c>
      <c r="D833" s="56">
        <v>2</v>
      </c>
      <c r="E833" s="56">
        <v>11</v>
      </c>
      <c r="F833" s="56">
        <v>1</v>
      </c>
      <c r="G833" s="56">
        <v>902</v>
      </c>
      <c r="H833" s="55" t="s">
        <v>156</v>
      </c>
      <c r="I833" s="55" t="s">
        <v>156</v>
      </c>
      <c r="J833" s="57">
        <v>412</v>
      </c>
      <c r="K833" s="47">
        <v>0</v>
      </c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>
        <v>0</v>
      </c>
      <c r="AH833" s="47"/>
      <c r="AI833" s="47"/>
      <c r="AJ833" s="47"/>
      <c r="AK833" s="47"/>
      <c r="AL833" s="47">
        <v>0</v>
      </c>
      <c r="AM833" s="47"/>
      <c r="AN833" s="47"/>
      <c r="AO833" s="47">
        <v>0</v>
      </c>
    </row>
    <row r="834" spans="1:41" ht="114.75" hidden="1">
      <c r="A834" s="27" t="s">
        <v>157</v>
      </c>
      <c r="B834" s="141" t="s">
        <v>157</v>
      </c>
      <c r="C834" s="64" t="s">
        <v>76</v>
      </c>
      <c r="D834" s="64">
        <v>2</v>
      </c>
      <c r="E834" s="64">
        <v>11</v>
      </c>
      <c r="F834" s="64">
        <v>1</v>
      </c>
      <c r="G834" s="64">
        <v>902</v>
      </c>
      <c r="H834" s="73" t="s">
        <v>155</v>
      </c>
      <c r="I834" s="73" t="s">
        <v>155</v>
      </c>
      <c r="J834" s="41"/>
      <c r="K834" s="42">
        <f>K835</f>
        <v>0</v>
      </c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>
        <f>AG835</f>
        <v>0</v>
      </c>
      <c r="AH834" s="42"/>
      <c r="AI834" s="42"/>
      <c r="AJ834" s="42"/>
      <c r="AK834" s="42"/>
      <c r="AL834" s="42">
        <f aca="true" t="shared" si="67" ref="AL834:AO836">AL835</f>
        <v>0</v>
      </c>
      <c r="AM834" s="42"/>
      <c r="AN834" s="42"/>
      <c r="AO834" s="42">
        <f t="shared" si="67"/>
        <v>0</v>
      </c>
    </row>
    <row r="835" spans="1:41" ht="38.25" hidden="1">
      <c r="A835" s="24" t="s">
        <v>141</v>
      </c>
      <c r="B835" s="76" t="s">
        <v>141</v>
      </c>
      <c r="C835" s="56" t="s">
        <v>76</v>
      </c>
      <c r="D835" s="56">
        <v>2</v>
      </c>
      <c r="E835" s="56">
        <v>11</v>
      </c>
      <c r="F835" s="56">
        <v>1</v>
      </c>
      <c r="G835" s="56">
        <v>902</v>
      </c>
      <c r="H835" s="55" t="s">
        <v>155</v>
      </c>
      <c r="I835" s="55" t="s">
        <v>155</v>
      </c>
      <c r="J835" s="57">
        <v>400</v>
      </c>
      <c r="K835" s="47">
        <f>K836</f>
        <v>0</v>
      </c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>
        <f>AG836</f>
        <v>0</v>
      </c>
      <c r="AH835" s="47"/>
      <c r="AI835" s="47"/>
      <c r="AJ835" s="47"/>
      <c r="AK835" s="47"/>
      <c r="AL835" s="47">
        <f t="shared" si="67"/>
        <v>0</v>
      </c>
      <c r="AM835" s="47"/>
      <c r="AN835" s="47"/>
      <c r="AO835" s="47">
        <f t="shared" si="67"/>
        <v>0</v>
      </c>
    </row>
    <row r="836" spans="1:41" ht="12.75" hidden="1">
      <c r="A836" s="25" t="s">
        <v>44</v>
      </c>
      <c r="B836" s="54" t="s">
        <v>44</v>
      </c>
      <c r="C836" s="56" t="s">
        <v>76</v>
      </c>
      <c r="D836" s="56">
        <v>2</v>
      </c>
      <c r="E836" s="56">
        <v>11</v>
      </c>
      <c r="F836" s="56">
        <v>1</v>
      </c>
      <c r="G836" s="56">
        <v>902</v>
      </c>
      <c r="H836" s="55" t="s">
        <v>155</v>
      </c>
      <c r="I836" s="55" t="s">
        <v>155</v>
      </c>
      <c r="J836" s="57">
        <v>410</v>
      </c>
      <c r="K836" s="47">
        <f>K837</f>
        <v>0</v>
      </c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>
        <f>AG837</f>
        <v>0</v>
      </c>
      <c r="AH836" s="47"/>
      <c r="AI836" s="47"/>
      <c r="AJ836" s="47"/>
      <c r="AK836" s="47"/>
      <c r="AL836" s="47">
        <f t="shared" si="67"/>
        <v>0</v>
      </c>
      <c r="AM836" s="47"/>
      <c r="AN836" s="47"/>
      <c r="AO836" s="47">
        <f t="shared" si="67"/>
        <v>0</v>
      </c>
    </row>
    <row r="837" spans="1:41" s="3" customFormat="1" ht="51" hidden="1">
      <c r="A837" s="25" t="s">
        <v>39</v>
      </c>
      <c r="B837" s="54" t="s">
        <v>39</v>
      </c>
      <c r="C837" s="56" t="s">
        <v>76</v>
      </c>
      <c r="D837" s="56">
        <v>2</v>
      </c>
      <c r="E837" s="56">
        <v>11</v>
      </c>
      <c r="F837" s="56">
        <v>1</v>
      </c>
      <c r="G837" s="56">
        <v>902</v>
      </c>
      <c r="H837" s="55" t="s">
        <v>155</v>
      </c>
      <c r="I837" s="55" t="s">
        <v>155</v>
      </c>
      <c r="J837" s="57">
        <v>412</v>
      </c>
      <c r="K837" s="47">
        <v>0</v>
      </c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>
        <v>0</v>
      </c>
      <c r="AH837" s="47"/>
      <c r="AI837" s="47"/>
      <c r="AJ837" s="47"/>
      <c r="AK837" s="47"/>
      <c r="AL837" s="47">
        <v>0</v>
      </c>
      <c r="AM837" s="47"/>
      <c r="AN837" s="47"/>
      <c r="AO837" s="47">
        <v>0</v>
      </c>
    </row>
    <row r="838" spans="1:41" ht="114.75" hidden="1">
      <c r="A838" s="27" t="s">
        <v>157</v>
      </c>
      <c r="B838" s="141" t="s">
        <v>157</v>
      </c>
      <c r="C838" s="64" t="s">
        <v>76</v>
      </c>
      <c r="D838" s="64">
        <v>2</v>
      </c>
      <c r="E838" s="64">
        <v>11</v>
      </c>
      <c r="F838" s="64">
        <v>1</v>
      </c>
      <c r="G838" s="64">
        <v>902</v>
      </c>
      <c r="H838" s="73" t="s">
        <v>203</v>
      </c>
      <c r="I838" s="73" t="s">
        <v>203</v>
      </c>
      <c r="J838" s="142"/>
      <c r="K838" s="42">
        <f>K839</f>
        <v>0</v>
      </c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  <c r="AC838" s="143"/>
      <c r="AD838" s="143"/>
      <c r="AE838" s="143"/>
      <c r="AF838" s="143"/>
      <c r="AG838" s="42">
        <f>AG839</f>
        <v>0</v>
      </c>
      <c r="AH838" s="42"/>
      <c r="AI838" s="42"/>
      <c r="AJ838" s="42"/>
      <c r="AK838" s="42"/>
      <c r="AL838" s="42">
        <f aca="true" t="shared" si="68" ref="AL838:AO840">AL839</f>
        <v>0</v>
      </c>
      <c r="AM838" s="42"/>
      <c r="AN838" s="42"/>
      <c r="AO838" s="42">
        <f t="shared" si="68"/>
        <v>0</v>
      </c>
    </row>
    <row r="839" spans="1:41" ht="38.25" hidden="1">
      <c r="A839" s="24" t="s">
        <v>141</v>
      </c>
      <c r="B839" s="76" t="s">
        <v>141</v>
      </c>
      <c r="C839" s="56" t="s">
        <v>76</v>
      </c>
      <c r="D839" s="56">
        <v>2</v>
      </c>
      <c r="E839" s="56">
        <v>11</v>
      </c>
      <c r="F839" s="56">
        <v>1</v>
      </c>
      <c r="G839" s="56">
        <v>902</v>
      </c>
      <c r="H839" s="55" t="s">
        <v>203</v>
      </c>
      <c r="I839" s="55" t="s">
        <v>203</v>
      </c>
      <c r="J839" s="57">
        <v>400</v>
      </c>
      <c r="K839" s="47">
        <f>K840</f>
        <v>0</v>
      </c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>
        <f>AG840</f>
        <v>0</v>
      </c>
      <c r="AH839" s="47"/>
      <c r="AI839" s="47"/>
      <c r="AJ839" s="47"/>
      <c r="AK839" s="47"/>
      <c r="AL839" s="47">
        <f t="shared" si="68"/>
        <v>0</v>
      </c>
      <c r="AM839" s="47"/>
      <c r="AN839" s="47"/>
      <c r="AO839" s="47">
        <f t="shared" si="68"/>
        <v>0</v>
      </c>
    </row>
    <row r="840" spans="1:41" ht="12.75" hidden="1">
      <c r="A840" s="25" t="s">
        <v>44</v>
      </c>
      <c r="B840" s="54" t="s">
        <v>44</v>
      </c>
      <c r="C840" s="56" t="s">
        <v>76</v>
      </c>
      <c r="D840" s="56">
        <v>2</v>
      </c>
      <c r="E840" s="56">
        <v>11</v>
      </c>
      <c r="F840" s="56">
        <v>1</v>
      </c>
      <c r="G840" s="56">
        <v>902</v>
      </c>
      <c r="H840" s="55" t="s">
        <v>203</v>
      </c>
      <c r="I840" s="55" t="s">
        <v>203</v>
      </c>
      <c r="J840" s="57">
        <v>410</v>
      </c>
      <c r="K840" s="47">
        <f>K841</f>
        <v>0</v>
      </c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>
        <f>AG841</f>
        <v>0</v>
      </c>
      <c r="AH840" s="47"/>
      <c r="AI840" s="47"/>
      <c r="AJ840" s="47"/>
      <c r="AK840" s="47"/>
      <c r="AL840" s="47">
        <f t="shared" si="68"/>
        <v>0</v>
      </c>
      <c r="AM840" s="47"/>
      <c r="AN840" s="47"/>
      <c r="AO840" s="47">
        <f t="shared" si="68"/>
        <v>0</v>
      </c>
    </row>
    <row r="841" spans="1:41" s="3" customFormat="1" ht="51" hidden="1">
      <c r="A841" s="25" t="s">
        <v>39</v>
      </c>
      <c r="B841" s="54" t="s">
        <v>39</v>
      </c>
      <c r="C841" s="56" t="s">
        <v>76</v>
      </c>
      <c r="D841" s="56">
        <v>2</v>
      </c>
      <c r="E841" s="56">
        <v>11</v>
      </c>
      <c r="F841" s="56">
        <v>1</v>
      </c>
      <c r="G841" s="56">
        <v>902</v>
      </c>
      <c r="H841" s="55" t="s">
        <v>203</v>
      </c>
      <c r="I841" s="55" t="s">
        <v>203</v>
      </c>
      <c r="J841" s="57">
        <v>412</v>
      </c>
      <c r="K841" s="47">
        <v>0</v>
      </c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>
        <v>0</v>
      </c>
      <c r="AH841" s="47"/>
      <c r="AI841" s="47"/>
      <c r="AJ841" s="47"/>
      <c r="AK841" s="47"/>
      <c r="AL841" s="47">
        <v>0</v>
      </c>
      <c r="AM841" s="47"/>
      <c r="AN841" s="47"/>
      <c r="AO841" s="47">
        <v>0</v>
      </c>
    </row>
    <row r="842" spans="1:41" s="3" customFormat="1" ht="87" customHeight="1">
      <c r="A842" s="39" t="s">
        <v>253</v>
      </c>
      <c r="B842" s="95" t="s">
        <v>344</v>
      </c>
      <c r="C842" s="96" t="s">
        <v>128</v>
      </c>
      <c r="D842" s="88">
        <v>1</v>
      </c>
      <c r="E842" s="88">
        <v>11</v>
      </c>
      <c r="F842" s="88">
        <v>1</v>
      </c>
      <c r="G842" s="117">
        <v>903</v>
      </c>
      <c r="H842" s="96" t="s">
        <v>264</v>
      </c>
      <c r="I842" s="96" t="s">
        <v>328</v>
      </c>
      <c r="J842" s="41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37">
        <f>AG843</f>
        <v>4157325.9</v>
      </c>
      <c r="AH842" s="37"/>
      <c r="AI842" s="37"/>
      <c r="AJ842" s="37"/>
      <c r="AK842" s="37"/>
      <c r="AL842" s="37">
        <f>AL843</f>
        <v>1496270.4</v>
      </c>
      <c r="AM842" s="37"/>
      <c r="AN842" s="37"/>
      <c r="AO842" s="37">
        <f>AO843</f>
        <v>1200600</v>
      </c>
    </row>
    <row r="843" spans="1:41" s="3" customFormat="1" ht="25.5">
      <c r="A843" s="5" t="s">
        <v>28</v>
      </c>
      <c r="B843" s="99" t="s">
        <v>28</v>
      </c>
      <c r="C843" s="84" t="s">
        <v>128</v>
      </c>
      <c r="D843" s="85">
        <v>1</v>
      </c>
      <c r="E843" s="85">
        <v>11</v>
      </c>
      <c r="F843" s="85">
        <v>1</v>
      </c>
      <c r="G843" s="122">
        <v>903</v>
      </c>
      <c r="H843" s="84" t="s">
        <v>264</v>
      </c>
      <c r="I843" s="84" t="s">
        <v>328</v>
      </c>
      <c r="J843" s="100">
        <v>300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34">
        <f>AG844</f>
        <v>4157325.9</v>
      </c>
      <c r="AH843" s="34"/>
      <c r="AI843" s="34"/>
      <c r="AJ843" s="34"/>
      <c r="AK843" s="34"/>
      <c r="AL843" s="34">
        <f>AL844</f>
        <v>1496270.4</v>
      </c>
      <c r="AM843" s="34"/>
      <c r="AN843" s="34"/>
      <c r="AO843" s="34">
        <f>AO844</f>
        <v>1200600</v>
      </c>
    </row>
    <row r="844" spans="1:41" s="3" customFormat="1" ht="38.25">
      <c r="A844" s="5" t="s">
        <v>78</v>
      </c>
      <c r="B844" s="99" t="s">
        <v>78</v>
      </c>
      <c r="C844" s="84" t="s">
        <v>128</v>
      </c>
      <c r="D844" s="85">
        <v>1</v>
      </c>
      <c r="E844" s="85">
        <v>11</v>
      </c>
      <c r="F844" s="85">
        <v>1</v>
      </c>
      <c r="G844" s="122">
        <v>903</v>
      </c>
      <c r="H844" s="84" t="s">
        <v>264</v>
      </c>
      <c r="I844" s="84" t="s">
        <v>328</v>
      </c>
      <c r="J844" s="100">
        <v>320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34">
        <f>AG845</f>
        <v>4157325.9</v>
      </c>
      <c r="AH844" s="34"/>
      <c r="AI844" s="34"/>
      <c r="AJ844" s="34"/>
      <c r="AK844" s="34"/>
      <c r="AL844" s="34">
        <f>AL845</f>
        <v>1496270.4</v>
      </c>
      <c r="AM844" s="34"/>
      <c r="AN844" s="34"/>
      <c r="AO844" s="34">
        <f>AO845</f>
        <v>1200600</v>
      </c>
    </row>
    <row r="845" spans="1:41" s="3" customFormat="1" ht="25.5">
      <c r="A845" s="5" t="s">
        <v>79</v>
      </c>
      <c r="B845" s="99" t="s">
        <v>79</v>
      </c>
      <c r="C845" s="84" t="s">
        <v>128</v>
      </c>
      <c r="D845" s="85">
        <v>1</v>
      </c>
      <c r="E845" s="85">
        <v>11</v>
      </c>
      <c r="F845" s="85">
        <v>1</v>
      </c>
      <c r="G845" s="122">
        <v>903</v>
      </c>
      <c r="H845" s="84" t="s">
        <v>264</v>
      </c>
      <c r="I845" s="84" t="s">
        <v>328</v>
      </c>
      <c r="J845" s="100">
        <v>322</v>
      </c>
      <c r="K845" s="47"/>
      <c r="L845" s="47"/>
      <c r="M845" s="47"/>
      <c r="N845" s="47"/>
      <c r="O845" s="47"/>
      <c r="P845" s="47"/>
      <c r="Q845" s="47">
        <v>487494</v>
      </c>
      <c r="R845" s="47"/>
      <c r="S845" s="47"/>
      <c r="T845" s="47"/>
      <c r="U845" s="47"/>
      <c r="V845" s="47"/>
      <c r="W845" s="47"/>
      <c r="X845" s="47"/>
      <c r="Y845" s="47"/>
      <c r="Z845" s="47"/>
      <c r="AA845" s="47">
        <v>2969518.5</v>
      </c>
      <c r="AB845" s="47"/>
      <c r="AC845" s="47"/>
      <c r="AD845" s="47"/>
      <c r="AE845" s="47"/>
      <c r="AF845" s="47"/>
      <c r="AG845" s="34">
        <f>1187807.4+AA845</f>
        <v>4157325.9</v>
      </c>
      <c r="AH845" s="34"/>
      <c r="AI845" s="34"/>
      <c r="AJ845" s="34">
        <v>295670.4</v>
      </c>
      <c r="AK845" s="34"/>
      <c r="AL845" s="34">
        <f>1200600+AJ845</f>
        <v>1496270.4</v>
      </c>
      <c r="AM845" s="34"/>
      <c r="AN845" s="34"/>
      <c r="AO845" s="34">
        <v>1200600</v>
      </c>
    </row>
    <row r="846" spans="1:41" s="3" customFormat="1" ht="51" hidden="1">
      <c r="A846" s="38" t="s">
        <v>253</v>
      </c>
      <c r="B846" s="133" t="s">
        <v>253</v>
      </c>
      <c r="C846" s="55" t="s">
        <v>128</v>
      </c>
      <c r="D846" s="56">
        <v>1</v>
      </c>
      <c r="E846" s="56">
        <v>11</v>
      </c>
      <c r="F846" s="56">
        <v>1</v>
      </c>
      <c r="G846" s="56">
        <v>903</v>
      </c>
      <c r="H846" s="55" t="s">
        <v>254</v>
      </c>
      <c r="I846" s="55" t="s">
        <v>254</v>
      </c>
      <c r="J846" s="5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>
        <f>AG847</f>
        <v>0</v>
      </c>
      <c r="AH846" s="47"/>
      <c r="AI846" s="47"/>
      <c r="AJ846" s="47"/>
      <c r="AK846" s="47"/>
      <c r="AL846" s="47"/>
      <c r="AM846" s="47"/>
      <c r="AN846" s="47"/>
      <c r="AO846" s="47"/>
    </row>
    <row r="847" spans="1:41" s="3" customFormat="1" ht="25.5" hidden="1">
      <c r="A847" s="5" t="s">
        <v>28</v>
      </c>
      <c r="B847" s="54" t="s">
        <v>28</v>
      </c>
      <c r="C847" s="55" t="s">
        <v>128</v>
      </c>
      <c r="D847" s="56">
        <v>1</v>
      </c>
      <c r="E847" s="56">
        <v>11</v>
      </c>
      <c r="F847" s="56">
        <v>1</v>
      </c>
      <c r="G847" s="56">
        <v>903</v>
      </c>
      <c r="H847" s="55" t="s">
        <v>254</v>
      </c>
      <c r="I847" s="55" t="s">
        <v>254</v>
      </c>
      <c r="J847" s="57">
        <v>300</v>
      </c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>
        <f>AG848</f>
        <v>0</v>
      </c>
      <c r="AH847" s="47"/>
      <c r="AI847" s="47"/>
      <c r="AJ847" s="47"/>
      <c r="AK847" s="47"/>
      <c r="AL847" s="47"/>
      <c r="AM847" s="47"/>
      <c r="AN847" s="47"/>
      <c r="AO847" s="47"/>
    </row>
    <row r="848" spans="1:41" s="3" customFormat="1" ht="38.25" hidden="1">
      <c r="A848" s="5" t="s">
        <v>78</v>
      </c>
      <c r="B848" s="54" t="s">
        <v>78</v>
      </c>
      <c r="C848" s="55" t="s">
        <v>128</v>
      </c>
      <c r="D848" s="56">
        <v>1</v>
      </c>
      <c r="E848" s="56">
        <v>11</v>
      </c>
      <c r="F848" s="56">
        <v>1</v>
      </c>
      <c r="G848" s="56">
        <v>903</v>
      </c>
      <c r="H848" s="55" t="s">
        <v>254</v>
      </c>
      <c r="I848" s="55" t="s">
        <v>254</v>
      </c>
      <c r="J848" s="57">
        <v>320</v>
      </c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>
        <f>AG849</f>
        <v>0</v>
      </c>
      <c r="AH848" s="47"/>
      <c r="AI848" s="47"/>
      <c r="AJ848" s="47"/>
      <c r="AK848" s="47"/>
      <c r="AL848" s="47"/>
      <c r="AM848" s="47"/>
      <c r="AN848" s="47"/>
      <c r="AO848" s="47"/>
    </row>
    <row r="849" spans="1:41" s="3" customFormat="1" ht="25.5" hidden="1">
      <c r="A849" s="5" t="s">
        <v>79</v>
      </c>
      <c r="B849" s="54" t="s">
        <v>79</v>
      </c>
      <c r="C849" s="55" t="s">
        <v>128</v>
      </c>
      <c r="D849" s="56">
        <v>1</v>
      </c>
      <c r="E849" s="56">
        <v>11</v>
      </c>
      <c r="F849" s="56">
        <v>1</v>
      </c>
      <c r="G849" s="56">
        <v>903</v>
      </c>
      <c r="H849" s="55" t="s">
        <v>254</v>
      </c>
      <c r="I849" s="55" t="s">
        <v>254</v>
      </c>
      <c r="J849" s="57">
        <v>322</v>
      </c>
      <c r="K849" s="47"/>
      <c r="L849" s="47"/>
      <c r="M849" s="47"/>
      <c r="N849" s="47"/>
      <c r="O849" s="47"/>
      <c r="P849" s="47">
        <v>1428357.42</v>
      </c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>
        <v>0</v>
      </c>
      <c r="AH849" s="47"/>
      <c r="AI849" s="47"/>
      <c r="AJ849" s="47"/>
      <c r="AK849" s="47"/>
      <c r="AL849" s="47"/>
      <c r="AM849" s="47"/>
      <c r="AN849" s="47"/>
      <c r="AO849" s="47"/>
    </row>
    <row r="850" spans="1:41" s="3" customFormat="1" ht="38.25">
      <c r="A850" s="5"/>
      <c r="B850" s="54" t="s">
        <v>358</v>
      </c>
      <c r="C850" s="55" t="s">
        <v>357</v>
      </c>
      <c r="D850" s="56"/>
      <c r="E850" s="56"/>
      <c r="F850" s="56"/>
      <c r="G850" s="56"/>
      <c r="H850" s="55"/>
      <c r="I850" s="55"/>
      <c r="J850" s="5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>
        <f>AG851</f>
        <v>19453564.689999998</v>
      </c>
      <c r="AH850" s="47"/>
      <c r="AI850" s="47"/>
      <c r="AJ850" s="47"/>
      <c r="AK850" s="47"/>
      <c r="AL850" s="47">
        <f>AL851</f>
        <v>500000</v>
      </c>
      <c r="AM850" s="47"/>
      <c r="AN850" s="47"/>
      <c r="AO850" s="47">
        <f>AO851</f>
        <v>500000</v>
      </c>
    </row>
    <row r="851" spans="1:41" s="3" customFormat="1" ht="27" customHeight="1">
      <c r="A851" s="5"/>
      <c r="B851" s="87" t="s">
        <v>41</v>
      </c>
      <c r="C851" s="73" t="s">
        <v>357</v>
      </c>
      <c r="D851" s="64">
        <v>0</v>
      </c>
      <c r="E851" s="64">
        <v>11</v>
      </c>
      <c r="F851" s="64"/>
      <c r="G851" s="64">
        <v>902</v>
      </c>
      <c r="H851" s="73"/>
      <c r="I851" s="73"/>
      <c r="J851" s="41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>
        <f>AG852+AG856+AG860</f>
        <v>19453564.689999998</v>
      </c>
      <c r="AH851" s="42"/>
      <c r="AI851" s="42"/>
      <c r="AJ851" s="42"/>
      <c r="AK851" s="42"/>
      <c r="AL851" s="42">
        <f>AL852+AL856+AL860</f>
        <v>500000</v>
      </c>
      <c r="AM851" s="42"/>
      <c r="AN851" s="42"/>
      <c r="AO851" s="42">
        <f>AO852+AO856+AO860</f>
        <v>500000</v>
      </c>
    </row>
    <row r="852" spans="1:41" s="3" customFormat="1" ht="51">
      <c r="A852" s="5"/>
      <c r="B852" s="95" t="s">
        <v>316</v>
      </c>
      <c r="C852" s="55" t="s">
        <v>357</v>
      </c>
      <c r="D852" s="56">
        <v>0</v>
      </c>
      <c r="E852" s="56">
        <v>11</v>
      </c>
      <c r="F852" s="56"/>
      <c r="G852" s="56">
        <v>902</v>
      </c>
      <c r="H852" s="55"/>
      <c r="I852" s="55" t="s">
        <v>240</v>
      </c>
      <c r="J852" s="5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>
        <f>AG853</f>
        <v>18749500.56</v>
      </c>
      <c r="AH852" s="47"/>
      <c r="AI852" s="47"/>
      <c r="AJ852" s="47"/>
      <c r="AK852" s="47"/>
      <c r="AL852" s="47">
        <f>AL853</f>
        <v>500000</v>
      </c>
      <c r="AM852" s="47"/>
      <c r="AN852" s="47"/>
      <c r="AO852" s="47">
        <f>AO853</f>
        <v>500000</v>
      </c>
    </row>
    <row r="853" spans="1:41" s="3" customFormat="1" ht="38.25">
      <c r="A853" s="5"/>
      <c r="B853" s="99" t="s">
        <v>133</v>
      </c>
      <c r="C853" s="55" t="s">
        <v>357</v>
      </c>
      <c r="D853" s="56">
        <v>0</v>
      </c>
      <c r="E853" s="56">
        <v>11</v>
      </c>
      <c r="F853" s="56"/>
      <c r="G853" s="56">
        <v>902</v>
      </c>
      <c r="H853" s="55"/>
      <c r="I853" s="55" t="s">
        <v>240</v>
      </c>
      <c r="J853" s="57">
        <v>200</v>
      </c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>
        <f>AG854</f>
        <v>18749500.56</v>
      </c>
      <c r="AH853" s="47"/>
      <c r="AI853" s="47"/>
      <c r="AJ853" s="47"/>
      <c r="AK853" s="47"/>
      <c r="AL853" s="47">
        <f>AL854</f>
        <v>500000</v>
      </c>
      <c r="AM853" s="47"/>
      <c r="AN853" s="47"/>
      <c r="AO853" s="47">
        <f>AO854</f>
        <v>500000</v>
      </c>
    </row>
    <row r="854" spans="1:41" s="3" customFormat="1" ht="38.25">
      <c r="A854" s="5"/>
      <c r="B854" s="99" t="s">
        <v>13</v>
      </c>
      <c r="C854" s="55" t="s">
        <v>357</v>
      </c>
      <c r="D854" s="56">
        <v>0</v>
      </c>
      <c r="E854" s="56">
        <v>11</v>
      </c>
      <c r="F854" s="56"/>
      <c r="G854" s="56">
        <v>902</v>
      </c>
      <c r="H854" s="55"/>
      <c r="I854" s="55" t="s">
        <v>240</v>
      </c>
      <c r="J854" s="57">
        <v>240</v>
      </c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>
        <f>AG855</f>
        <v>18749500.56</v>
      </c>
      <c r="AH854" s="47"/>
      <c r="AI854" s="47"/>
      <c r="AJ854" s="47"/>
      <c r="AK854" s="47"/>
      <c r="AL854" s="47">
        <f>AL855</f>
        <v>500000</v>
      </c>
      <c r="AM854" s="47"/>
      <c r="AN854" s="47"/>
      <c r="AO854" s="47">
        <f>AO855</f>
        <v>500000</v>
      </c>
    </row>
    <row r="855" spans="1:41" s="3" customFormat="1" ht="38.25">
      <c r="A855" s="5"/>
      <c r="B855" s="99" t="s">
        <v>134</v>
      </c>
      <c r="C855" s="55" t="s">
        <v>357</v>
      </c>
      <c r="D855" s="56">
        <v>0</v>
      </c>
      <c r="E855" s="56">
        <v>11</v>
      </c>
      <c r="F855" s="56"/>
      <c r="G855" s="56">
        <v>902</v>
      </c>
      <c r="H855" s="55"/>
      <c r="I855" s="55" t="s">
        <v>240</v>
      </c>
      <c r="J855" s="57">
        <v>244</v>
      </c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>
        <v>18749500.56</v>
      </c>
      <c r="AB855" s="47"/>
      <c r="AC855" s="47"/>
      <c r="AD855" s="47"/>
      <c r="AE855" s="47"/>
      <c r="AF855" s="47"/>
      <c r="AG855" s="47">
        <f>AA855</f>
        <v>18749500.56</v>
      </c>
      <c r="AH855" s="47"/>
      <c r="AI855" s="47"/>
      <c r="AJ855" s="47">
        <v>500000</v>
      </c>
      <c r="AK855" s="47"/>
      <c r="AL855" s="47">
        <f>AJ855</f>
        <v>500000</v>
      </c>
      <c r="AM855" s="47"/>
      <c r="AN855" s="47">
        <v>500000</v>
      </c>
      <c r="AO855" s="47">
        <f>AN855</f>
        <v>500000</v>
      </c>
    </row>
    <row r="856" spans="1:41" s="3" customFormat="1" ht="12.75">
      <c r="A856" s="6"/>
      <c r="B856" s="87" t="s">
        <v>367</v>
      </c>
      <c r="C856" s="55" t="s">
        <v>357</v>
      </c>
      <c r="D856" s="56">
        <v>0</v>
      </c>
      <c r="E856" s="56">
        <v>11</v>
      </c>
      <c r="F856" s="56"/>
      <c r="G856" s="56">
        <v>902</v>
      </c>
      <c r="H856" s="55"/>
      <c r="I856" s="55" t="s">
        <v>368</v>
      </c>
      <c r="J856" s="41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>
        <f>AG857</f>
        <v>436239.32</v>
      </c>
      <c r="AH856" s="42"/>
      <c r="AI856" s="42"/>
      <c r="AJ856" s="42"/>
      <c r="AK856" s="42"/>
      <c r="AL856" s="42"/>
      <c r="AM856" s="42"/>
      <c r="AN856" s="42"/>
      <c r="AO856" s="42"/>
    </row>
    <row r="857" spans="1:41" s="3" customFormat="1" ht="38.25">
      <c r="A857" s="5"/>
      <c r="B857" s="99" t="s">
        <v>133</v>
      </c>
      <c r="C857" s="55" t="s">
        <v>357</v>
      </c>
      <c r="D857" s="56">
        <v>0</v>
      </c>
      <c r="E857" s="56">
        <v>11</v>
      </c>
      <c r="F857" s="56"/>
      <c r="G857" s="56">
        <v>902</v>
      </c>
      <c r="H857" s="55"/>
      <c r="I857" s="55" t="s">
        <v>368</v>
      </c>
      <c r="J857" s="57">
        <v>200</v>
      </c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>
        <f>AG858</f>
        <v>436239.32</v>
      </c>
      <c r="AH857" s="47"/>
      <c r="AI857" s="47"/>
      <c r="AJ857" s="47"/>
      <c r="AK857" s="47"/>
      <c r="AL857" s="47"/>
      <c r="AM857" s="47"/>
      <c r="AN857" s="47"/>
      <c r="AO857" s="47"/>
    </row>
    <row r="858" spans="1:41" s="3" customFormat="1" ht="38.25">
      <c r="A858" s="5"/>
      <c r="B858" s="99" t="s">
        <v>13</v>
      </c>
      <c r="C858" s="55" t="s">
        <v>357</v>
      </c>
      <c r="D858" s="56">
        <v>0</v>
      </c>
      <c r="E858" s="56">
        <v>11</v>
      </c>
      <c r="F858" s="56"/>
      <c r="G858" s="56">
        <v>902</v>
      </c>
      <c r="H858" s="55"/>
      <c r="I858" s="55" t="s">
        <v>368</v>
      </c>
      <c r="J858" s="57">
        <v>240</v>
      </c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>
        <f>AG859</f>
        <v>436239.32</v>
      </c>
      <c r="AH858" s="47"/>
      <c r="AI858" s="47"/>
      <c r="AJ858" s="47"/>
      <c r="AK858" s="47"/>
      <c r="AL858" s="47"/>
      <c r="AM858" s="47"/>
      <c r="AN858" s="47"/>
      <c r="AO858" s="47"/>
    </row>
    <row r="859" spans="1:41" s="3" customFormat="1" ht="38.25">
      <c r="A859" s="5"/>
      <c r="B859" s="99" t="s">
        <v>134</v>
      </c>
      <c r="C859" s="55" t="s">
        <v>357</v>
      </c>
      <c r="D859" s="56">
        <v>0</v>
      </c>
      <c r="E859" s="56">
        <v>11</v>
      </c>
      <c r="F859" s="56"/>
      <c r="G859" s="56">
        <v>902</v>
      </c>
      <c r="H859" s="55"/>
      <c r="I859" s="55" t="s">
        <v>368</v>
      </c>
      <c r="J859" s="57">
        <v>244</v>
      </c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>
        <v>436239.32</v>
      </c>
      <c r="AD859" s="47"/>
      <c r="AE859" s="47"/>
      <c r="AF859" s="47"/>
      <c r="AG859" s="47">
        <f>AC859</f>
        <v>436239.32</v>
      </c>
      <c r="AH859" s="47"/>
      <c r="AI859" s="47"/>
      <c r="AJ859" s="47"/>
      <c r="AK859" s="47"/>
      <c r="AL859" s="47"/>
      <c r="AM859" s="47"/>
      <c r="AN859" s="47"/>
      <c r="AO859" s="47"/>
    </row>
    <row r="860" spans="1:41" s="3" customFormat="1" ht="38.25">
      <c r="A860" s="5"/>
      <c r="B860" s="87" t="s">
        <v>315</v>
      </c>
      <c r="C860" s="73" t="s">
        <v>357</v>
      </c>
      <c r="D860" s="64">
        <v>0</v>
      </c>
      <c r="E860" s="64">
        <v>11</v>
      </c>
      <c r="F860" s="64"/>
      <c r="G860" s="64">
        <v>902</v>
      </c>
      <c r="H860" s="73"/>
      <c r="I860" s="73" t="s">
        <v>369</v>
      </c>
      <c r="J860" s="41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>
        <f>AG861</f>
        <v>267824.81</v>
      </c>
      <c r="AH860" s="42"/>
      <c r="AI860" s="42"/>
      <c r="AJ860" s="42"/>
      <c r="AK860" s="42"/>
      <c r="AL860" s="42"/>
      <c r="AM860" s="42"/>
      <c r="AN860" s="42"/>
      <c r="AO860" s="42"/>
    </row>
    <row r="861" spans="1:41" s="3" customFormat="1" ht="38.25">
      <c r="A861" s="5"/>
      <c r="B861" s="99" t="s">
        <v>133</v>
      </c>
      <c r="C861" s="55" t="s">
        <v>357</v>
      </c>
      <c r="D861" s="56">
        <v>0</v>
      </c>
      <c r="E861" s="56">
        <v>11</v>
      </c>
      <c r="F861" s="56"/>
      <c r="G861" s="56">
        <v>902</v>
      </c>
      <c r="H861" s="55"/>
      <c r="I861" s="55" t="s">
        <v>369</v>
      </c>
      <c r="J861" s="57">
        <v>200</v>
      </c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>
        <f>AG862</f>
        <v>267824.81</v>
      </c>
      <c r="AH861" s="47"/>
      <c r="AI861" s="47"/>
      <c r="AJ861" s="47"/>
      <c r="AK861" s="47"/>
      <c r="AL861" s="47"/>
      <c r="AM861" s="47"/>
      <c r="AN861" s="47"/>
      <c r="AO861" s="47"/>
    </row>
    <row r="862" spans="1:41" s="3" customFormat="1" ht="38.25">
      <c r="A862" s="5"/>
      <c r="B862" s="99" t="s">
        <v>13</v>
      </c>
      <c r="C862" s="55" t="s">
        <v>357</v>
      </c>
      <c r="D862" s="56">
        <v>0</v>
      </c>
      <c r="E862" s="56">
        <v>11</v>
      </c>
      <c r="F862" s="56"/>
      <c r="G862" s="56">
        <v>902</v>
      </c>
      <c r="H862" s="55"/>
      <c r="I862" s="55" t="s">
        <v>369</v>
      </c>
      <c r="J862" s="57">
        <v>240</v>
      </c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>
        <f>AG863</f>
        <v>267824.81</v>
      </c>
      <c r="AH862" s="47"/>
      <c r="AI862" s="47"/>
      <c r="AJ862" s="47"/>
      <c r="AK862" s="47"/>
      <c r="AL862" s="47"/>
      <c r="AM862" s="47"/>
      <c r="AN862" s="47"/>
      <c r="AO862" s="47"/>
    </row>
    <row r="863" spans="1:41" s="3" customFormat="1" ht="38.25">
      <c r="A863" s="5"/>
      <c r="B863" s="99" t="s">
        <v>134</v>
      </c>
      <c r="C863" s="55" t="s">
        <v>357</v>
      </c>
      <c r="D863" s="56">
        <v>0</v>
      </c>
      <c r="E863" s="56">
        <v>11</v>
      </c>
      <c r="F863" s="56"/>
      <c r="G863" s="56">
        <v>902</v>
      </c>
      <c r="H863" s="55"/>
      <c r="I863" s="55" t="s">
        <v>369</v>
      </c>
      <c r="J863" s="57">
        <v>244</v>
      </c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>
        <v>267824.81</v>
      </c>
      <c r="AD863" s="47"/>
      <c r="AE863" s="47"/>
      <c r="AF863" s="47"/>
      <c r="AG863" s="47">
        <f>AC863</f>
        <v>267824.81</v>
      </c>
      <c r="AH863" s="47"/>
      <c r="AI863" s="47"/>
      <c r="AJ863" s="47"/>
      <c r="AK863" s="47"/>
      <c r="AL863" s="47"/>
      <c r="AM863" s="47"/>
      <c r="AN863" s="47"/>
      <c r="AO863" s="47"/>
    </row>
    <row r="864" spans="1:41" ht="12.75">
      <c r="A864" s="6" t="s">
        <v>73</v>
      </c>
      <c r="B864" s="87" t="s">
        <v>73</v>
      </c>
      <c r="C864" s="88">
        <v>99</v>
      </c>
      <c r="D864" s="88"/>
      <c r="E864" s="88"/>
      <c r="F864" s="88"/>
      <c r="G864" s="88"/>
      <c r="H864" s="88"/>
      <c r="I864" s="88"/>
      <c r="J864" s="89"/>
      <c r="K864" s="37">
        <f>K869+K912+K901</f>
        <v>8255598.67</v>
      </c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>
        <f>AG869+AG912+AG901+AG897+AG865</f>
        <v>7071347.319999999</v>
      </c>
      <c r="AH864" s="37"/>
      <c r="AI864" s="37"/>
      <c r="AJ864" s="37"/>
      <c r="AK864" s="37"/>
      <c r="AL864" s="37">
        <f>AL869+AL912+AL901</f>
        <v>8854571.3</v>
      </c>
      <c r="AM864" s="37"/>
      <c r="AN864" s="37"/>
      <c r="AO864" s="37">
        <f>AO869+AO912+AO901</f>
        <v>8854571.3</v>
      </c>
    </row>
    <row r="865" spans="1:41" ht="32.25" customHeight="1">
      <c r="A865" s="6"/>
      <c r="B865" s="90" t="s">
        <v>41</v>
      </c>
      <c r="C865" s="56">
        <v>99</v>
      </c>
      <c r="D865" s="56">
        <v>0</v>
      </c>
      <c r="E865" s="55" t="s">
        <v>183</v>
      </c>
      <c r="F865" s="56">
        <v>0</v>
      </c>
      <c r="G865" s="56">
        <v>902</v>
      </c>
      <c r="H865" s="88"/>
      <c r="I865" s="88"/>
      <c r="J865" s="89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>
        <f>AG866</f>
        <v>105600</v>
      </c>
      <c r="AH865" s="37"/>
      <c r="AI865" s="37"/>
      <c r="AJ865" s="37"/>
      <c r="AK865" s="37"/>
      <c r="AL865" s="37"/>
      <c r="AM865" s="37"/>
      <c r="AN865" s="37"/>
      <c r="AO865" s="37"/>
    </row>
    <row r="866" spans="1:41" ht="32.25" customHeight="1">
      <c r="A866" s="6"/>
      <c r="B866" s="87" t="s">
        <v>319</v>
      </c>
      <c r="C866" s="56">
        <v>99</v>
      </c>
      <c r="D866" s="56">
        <v>0</v>
      </c>
      <c r="E866" s="55" t="s">
        <v>183</v>
      </c>
      <c r="F866" s="56">
        <v>0</v>
      </c>
      <c r="G866" s="56">
        <v>902</v>
      </c>
      <c r="H866" s="56">
        <v>10120</v>
      </c>
      <c r="I866" s="56">
        <v>83030</v>
      </c>
      <c r="J866" s="89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>
        <f>AG867</f>
        <v>105600</v>
      </c>
      <c r="AH866" s="37"/>
      <c r="AI866" s="37"/>
      <c r="AJ866" s="37"/>
      <c r="AK866" s="37"/>
      <c r="AL866" s="37"/>
      <c r="AM866" s="37"/>
      <c r="AN866" s="37"/>
      <c r="AO866" s="37"/>
    </row>
    <row r="867" spans="1:41" ht="33.75" customHeight="1">
      <c r="A867" s="6"/>
      <c r="B867" s="54" t="s">
        <v>28</v>
      </c>
      <c r="C867" s="56">
        <v>99</v>
      </c>
      <c r="D867" s="56">
        <v>0</v>
      </c>
      <c r="E867" s="55" t="s">
        <v>183</v>
      </c>
      <c r="F867" s="56">
        <v>0</v>
      </c>
      <c r="G867" s="56">
        <v>902</v>
      </c>
      <c r="H867" s="56">
        <v>10120</v>
      </c>
      <c r="I867" s="56">
        <v>83030</v>
      </c>
      <c r="J867" s="57">
        <v>300</v>
      </c>
      <c r="K867" s="47">
        <f>K868</f>
        <v>0</v>
      </c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>
        <f>AG868</f>
        <v>105600</v>
      </c>
      <c r="AH867" s="37"/>
      <c r="AI867" s="37"/>
      <c r="AJ867" s="37"/>
      <c r="AK867" s="37"/>
      <c r="AL867" s="37"/>
      <c r="AM867" s="37"/>
      <c r="AN867" s="37"/>
      <c r="AO867" s="37"/>
    </row>
    <row r="868" spans="1:41" ht="12.75">
      <c r="A868" s="6"/>
      <c r="B868" s="54" t="s">
        <v>207</v>
      </c>
      <c r="C868" s="56">
        <v>99</v>
      </c>
      <c r="D868" s="56">
        <v>0</v>
      </c>
      <c r="E868" s="55" t="s">
        <v>183</v>
      </c>
      <c r="F868" s="56">
        <v>0</v>
      </c>
      <c r="G868" s="56">
        <v>902</v>
      </c>
      <c r="H868" s="56">
        <v>10120</v>
      </c>
      <c r="I868" s="56">
        <v>83030</v>
      </c>
      <c r="J868" s="57">
        <v>360</v>
      </c>
      <c r="K868" s="47">
        <v>0</v>
      </c>
      <c r="L868" s="47"/>
      <c r="M868" s="47"/>
      <c r="N868" s="47"/>
      <c r="O868" s="47"/>
      <c r="P868" s="47">
        <v>5537</v>
      </c>
      <c r="Q868" s="47"/>
      <c r="R868" s="47"/>
      <c r="S868" s="47">
        <v>70000</v>
      </c>
      <c r="T868" s="47"/>
      <c r="U868" s="47"/>
      <c r="V868" s="47">
        <v>13931</v>
      </c>
      <c r="W868" s="47"/>
      <c r="X868" s="47"/>
      <c r="Y868" s="47"/>
      <c r="Z868" s="47"/>
      <c r="AA868" s="47">
        <v>50000</v>
      </c>
      <c r="AB868" s="47"/>
      <c r="AC868" s="47"/>
      <c r="AD868" s="47">
        <v>55600</v>
      </c>
      <c r="AE868" s="47"/>
      <c r="AF868" s="47"/>
      <c r="AG868" s="47">
        <f>AA868+AD868</f>
        <v>105600</v>
      </c>
      <c r="AH868" s="37"/>
      <c r="AI868" s="37"/>
      <c r="AJ868" s="37"/>
      <c r="AK868" s="37"/>
      <c r="AL868" s="37"/>
      <c r="AM868" s="37"/>
      <c r="AN868" s="37"/>
      <c r="AO868" s="37"/>
    </row>
    <row r="869" spans="1:41" ht="25.5">
      <c r="A869" s="10" t="s">
        <v>120</v>
      </c>
      <c r="B869" s="87" t="s">
        <v>120</v>
      </c>
      <c r="C869" s="88">
        <v>99</v>
      </c>
      <c r="D869" s="88">
        <v>0</v>
      </c>
      <c r="E869" s="96" t="s">
        <v>183</v>
      </c>
      <c r="F869" s="88">
        <v>0</v>
      </c>
      <c r="G869" s="88">
        <v>905</v>
      </c>
      <c r="H869" s="88"/>
      <c r="I869" s="88"/>
      <c r="J869" s="89"/>
      <c r="K869" s="37">
        <f>K870+K887+K883</f>
        <v>4092642.3200000003</v>
      </c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>
        <f>AG870+AG887+AG883+AG893</f>
        <v>4635385.91</v>
      </c>
      <c r="AH869" s="37"/>
      <c r="AI869" s="37"/>
      <c r="AJ869" s="37"/>
      <c r="AK869" s="37"/>
      <c r="AL869" s="37">
        <f>AL870+AL887+AL883+AL893</f>
        <v>4635385.91</v>
      </c>
      <c r="AM869" s="37"/>
      <c r="AN869" s="37"/>
      <c r="AO869" s="37">
        <f>AO870+AO887+AO883+AO893</f>
        <v>4635385.91</v>
      </c>
    </row>
    <row r="870" spans="1:41" ht="41.25" customHeight="1">
      <c r="A870" s="6" t="s">
        <v>58</v>
      </c>
      <c r="B870" s="95" t="s">
        <v>58</v>
      </c>
      <c r="C870" s="88">
        <v>99</v>
      </c>
      <c r="D870" s="88">
        <v>0</v>
      </c>
      <c r="E870" s="96" t="s">
        <v>183</v>
      </c>
      <c r="F870" s="88">
        <v>0</v>
      </c>
      <c r="G870" s="88">
        <v>905</v>
      </c>
      <c r="H870" s="88">
        <v>10040</v>
      </c>
      <c r="I870" s="88">
        <v>80040</v>
      </c>
      <c r="J870" s="89"/>
      <c r="K870" s="37">
        <f>K871+K876+K879</f>
        <v>1996003</v>
      </c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>
        <f>AG871+AG876+AG879</f>
        <v>2054634.6900000002</v>
      </c>
      <c r="AH870" s="37"/>
      <c r="AI870" s="37"/>
      <c r="AJ870" s="37"/>
      <c r="AK870" s="37"/>
      <c r="AL870" s="37">
        <f>AL871+AL876+AL879</f>
        <v>2057634.6900000002</v>
      </c>
      <c r="AM870" s="37"/>
      <c r="AN870" s="37"/>
      <c r="AO870" s="37">
        <f>AO871+AO876+AO879</f>
        <v>2057634.6900000002</v>
      </c>
    </row>
    <row r="871" spans="1:41" ht="86.25" customHeight="1">
      <c r="A871" s="9" t="s">
        <v>8</v>
      </c>
      <c r="B871" s="99" t="s">
        <v>8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905</v>
      </c>
      <c r="H871" s="85">
        <v>10040</v>
      </c>
      <c r="I871" s="85">
        <v>80040</v>
      </c>
      <c r="J871" s="100" t="s">
        <v>9</v>
      </c>
      <c r="K871" s="34">
        <f>K872</f>
        <v>1643102.87</v>
      </c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>
        <f>AG872</f>
        <v>1647993.8800000001</v>
      </c>
      <c r="AH871" s="34"/>
      <c r="AI871" s="34"/>
      <c r="AJ871" s="34"/>
      <c r="AK871" s="34"/>
      <c r="AL871" s="34">
        <f>AL872</f>
        <v>1647993.8800000001</v>
      </c>
      <c r="AM871" s="34"/>
      <c r="AN871" s="34"/>
      <c r="AO871" s="34">
        <f>AO872</f>
        <v>1647993.8800000001</v>
      </c>
    </row>
    <row r="872" spans="1:41" ht="38.25">
      <c r="A872" s="9" t="s">
        <v>10</v>
      </c>
      <c r="B872" s="99" t="s">
        <v>10</v>
      </c>
      <c r="C872" s="85">
        <v>99</v>
      </c>
      <c r="D872" s="85">
        <v>0</v>
      </c>
      <c r="E872" s="84" t="s">
        <v>183</v>
      </c>
      <c r="F872" s="85">
        <v>0</v>
      </c>
      <c r="G872" s="85">
        <v>905</v>
      </c>
      <c r="H872" s="85">
        <v>10040</v>
      </c>
      <c r="I872" s="85">
        <v>80040</v>
      </c>
      <c r="J872" s="100" t="s">
        <v>11</v>
      </c>
      <c r="K872" s="34">
        <f>K873+K874+K875</f>
        <v>1643102.87</v>
      </c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>
        <f>AG873+AG874+AG875</f>
        <v>1647993.8800000001</v>
      </c>
      <c r="AH872" s="34"/>
      <c r="AI872" s="34"/>
      <c r="AJ872" s="34"/>
      <c r="AK872" s="34"/>
      <c r="AL872" s="34">
        <f>AL873+AL874+AL875</f>
        <v>1647993.8800000001</v>
      </c>
      <c r="AM872" s="34"/>
      <c r="AN872" s="34"/>
      <c r="AO872" s="34">
        <f>AO873+AO874+AO875</f>
        <v>1647993.8800000001</v>
      </c>
    </row>
    <row r="873" spans="1:41" s="3" customFormat="1" ht="25.5">
      <c r="A873" s="9" t="s">
        <v>131</v>
      </c>
      <c r="B873" s="99" t="s">
        <v>131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905</v>
      </c>
      <c r="H873" s="85">
        <v>10040</v>
      </c>
      <c r="I873" s="85">
        <v>80040</v>
      </c>
      <c r="J873" s="100">
        <v>121</v>
      </c>
      <c r="K873" s="34">
        <v>1211983.77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>
        <v>1230740.31</v>
      </c>
      <c r="AH873" s="34"/>
      <c r="AI873" s="34"/>
      <c r="AJ873" s="34"/>
      <c r="AK873" s="34"/>
      <c r="AL873" s="34">
        <v>1230740.31</v>
      </c>
      <c r="AM873" s="34"/>
      <c r="AN873" s="34"/>
      <c r="AO873" s="34">
        <v>1230740.31</v>
      </c>
    </row>
    <row r="874" spans="1:41" ht="51">
      <c r="A874" s="9" t="s">
        <v>57</v>
      </c>
      <c r="B874" s="99" t="s">
        <v>57</v>
      </c>
      <c r="C874" s="85">
        <v>99</v>
      </c>
      <c r="D874" s="85">
        <v>0</v>
      </c>
      <c r="E874" s="84" t="s">
        <v>183</v>
      </c>
      <c r="F874" s="85">
        <v>0</v>
      </c>
      <c r="G874" s="85">
        <v>905</v>
      </c>
      <c r="H874" s="85">
        <v>10040</v>
      </c>
      <c r="I874" s="85">
        <v>80040</v>
      </c>
      <c r="J874" s="100">
        <v>122</v>
      </c>
      <c r="K874" s="34">
        <v>50000</v>
      </c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>
        <v>35000</v>
      </c>
      <c r="AH874" s="34"/>
      <c r="AI874" s="34"/>
      <c r="AJ874" s="34"/>
      <c r="AK874" s="34"/>
      <c r="AL874" s="34">
        <v>35000</v>
      </c>
      <c r="AM874" s="34"/>
      <c r="AN874" s="34"/>
      <c r="AO874" s="34">
        <v>35000</v>
      </c>
    </row>
    <row r="875" spans="1:41" ht="63.75">
      <c r="A875" s="9" t="s">
        <v>132</v>
      </c>
      <c r="B875" s="99" t="s">
        <v>132</v>
      </c>
      <c r="C875" s="85">
        <v>99</v>
      </c>
      <c r="D875" s="85">
        <v>0</v>
      </c>
      <c r="E875" s="84" t="s">
        <v>183</v>
      </c>
      <c r="F875" s="85">
        <v>0</v>
      </c>
      <c r="G875" s="85">
        <v>905</v>
      </c>
      <c r="H875" s="85">
        <v>10040</v>
      </c>
      <c r="I875" s="85">
        <v>80040</v>
      </c>
      <c r="J875" s="100">
        <v>129</v>
      </c>
      <c r="K875" s="34">
        <v>381119.1</v>
      </c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>
        <v>382253.57</v>
      </c>
      <c r="AH875" s="34"/>
      <c r="AI875" s="34"/>
      <c r="AJ875" s="34"/>
      <c r="AK875" s="34"/>
      <c r="AL875" s="34">
        <v>382253.57</v>
      </c>
      <c r="AM875" s="34"/>
      <c r="AN875" s="34"/>
      <c r="AO875" s="34">
        <v>382253.57</v>
      </c>
    </row>
    <row r="876" spans="1:41" ht="38.25">
      <c r="A876" s="9" t="s">
        <v>133</v>
      </c>
      <c r="B876" s="99" t="s">
        <v>133</v>
      </c>
      <c r="C876" s="85">
        <v>99</v>
      </c>
      <c r="D876" s="85">
        <v>0</v>
      </c>
      <c r="E876" s="84" t="s">
        <v>183</v>
      </c>
      <c r="F876" s="85">
        <v>0</v>
      </c>
      <c r="G876" s="85">
        <v>905</v>
      </c>
      <c r="H876" s="85">
        <v>10040</v>
      </c>
      <c r="I876" s="85">
        <v>80040</v>
      </c>
      <c r="J876" s="100">
        <v>200</v>
      </c>
      <c r="K876" s="34">
        <f>K877</f>
        <v>340900.13</v>
      </c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>
        <f>AG877</f>
        <v>406640.81</v>
      </c>
      <c r="AH876" s="34"/>
      <c r="AI876" s="34"/>
      <c r="AJ876" s="34"/>
      <c r="AK876" s="34"/>
      <c r="AL876" s="34">
        <f>AL877</f>
        <v>409640.81</v>
      </c>
      <c r="AM876" s="34"/>
      <c r="AN876" s="34"/>
      <c r="AO876" s="34">
        <f>AO877</f>
        <v>409640.81</v>
      </c>
    </row>
    <row r="877" spans="1:41" ht="38.25">
      <c r="A877" s="9" t="s">
        <v>13</v>
      </c>
      <c r="B877" s="99" t="s">
        <v>13</v>
      </c>
      <c r="C877" s="85">
        <v>99</v>
      </c>
      <c r="D877" s="85">
        <v>0</v>
      </c>
      <c r="E877" s="84" t="s">
        <v>183</v>
      </c>
      <c r="F877" s="85">
        <v>0</v>
      </c>
      <c r="G877" s="85">
        <v>905</v>
      </c>
      <c r="H877" s="85">
        <v>10040</v>
      </c>
      <c r="I877" s="85">
        <v>80040</v>
      </c>
      <c r="J877" s="100">
        <v>240</v>
      </c>
      <c r="K877" s="34">
        <f>K878</f>
        <v>340900.13</v>
      </c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>
        <f>AG878</f>
        <v>406640.81</v>
      </c>
      <c r="AH877" s="34"/>
      <c r="AI877" s="34"/>
      <c r="AJ877" s="34"/>
      <c r="AK877" s="34"/>
      <c r="AL877" s="34">
        <f>AL878</f>
        <v>409640.81</v>
      </c>
      <c r="AM877" s="34"/>
      <c r="AN877" s="34"/>
      <c r="AO877" s="34">
        <f>AO878</f>
        <v>409640.81</v>
      </c>
    </row>
    <row r="878" spans="1:41" ht="38.25">
      <c r="A878" s="9" t="s">
        <v>134</v>
      </c>
      <c r="B878" s="99" t="s">
        <v>134</v>
      </c>
      <c r="C878" s="85">
        <v>99</v>
      </c>
      <c r="D878" s="85">
        <v>0</v>
      </c>
      <c r="E878" s="84" t="s">
        <v>183</v>
      </c>
      <c r="F878" s="85">
        <v>0</v>
      </c>
      <c r="G878" s="85">
        <v>905</v>
      </c>
      <c r="H878" s="85">
        <v>10040</v>
      </c>
      <c r="I878" s="85">
        <v>80040</v>
      </c>
      <c r="J878" s="100">
        <v>244</v>
      </c>
      <c r="K878" s="34">
        <v>340900.13</v>
      </c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>
        <v>50000</v>
      </c>
      <c r="W878" s="34"/>
      <c r="X878" s="34"/>
      <c r="Y878" s="34">
        <v>0</v>
      </c>
      <c r="Z878" s="34"/>
      <c r="AA878" s="34"/>
      <c r="AB878" s="34"/>
      <c r="AC878" s="34"/>
      <c r="AD878" s="34"/>
      <c r="AE878" s="34"/>
      <c r="AF878" s="34"/>
      <c r="AG878" s="34">
        <f>406640.81+Y878</f>
        <v>406640.81</v>
      </c>
      <c r="AH878" s="34"/>
      <c r="AI878" s="34"/>
      <c r="AJ878" s="34"/>
      <c r="AK878" s="34"/>
      <c r="AL878" s="34">
        <v>409640.81</v>
      </c>
      <c r="AM878" s="34"/>
      <c r="AN878" s="34"/>
      <c r="AO878" s="34">
        <v>409640.81</v>
      </c>
    </row>
    <row r="879" spans="1:41" s="40" customFormat="1" ht="12.75" hidden="1">
      <c r="A879" s="25" t="s">
        <v>15</v>
      </c>
      <c r="B879" s="54" t="s">
        <v>15</v>
      </c>
      <c r="C879" s="56">
        <v>99</v>
      </c>
      <c r="D879" s="56">
        <v>0</v>
      </c>
      <c r="E879" s="55" t="s">
        <v>183</v>
      </c>
      <c r="F879" s="56">
        <v>0</v>
      </c>
      <c r="G879" s="56">
        <v>905</v>
      </c>
      <c r="H879" s="56">
        <v>10040</v>
      </c>
      <c r="I879" s="56">
        <v>80040</v>
      </c>
      <c r="J879" s="57" t="s">
        <v>16</v>
      </c>
      <c r="K879" s="47">
        <f>K880</f>
        <v>12000</v>
      </c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>
        <f>AG880</f>
        <v>0</v>
      </c>
      <c r="AH879" s="47"/>
      <c r="AI879" s="47"/>
      <c r="AJ879" s="47"/>
      <c r="AK879" s="47"/>
      <c r="AL879" s="47">
        <f>AL880</f>
        <v>0</v>
      </c>
      <c r="AM879" s="47"/>
      <c r="AN879" s="47"/>
      <c r="AO879" s="47">
        <f>AO880</f>
        <v>0</v>
      </c>
    </row>
    <row r="880" spans="1:41" s="40" customFormat="1" ht="12.75" hidden="1">
      <c r="A880" s="25" t="s">
        <v>42</v>
      </c>
      <c r="B880" s="54" t="s">
        <v>42</v>
      </c>
      <c r="C880" s="56">
        <v>99</v>
      </c>
      <c r="D880" s="56">
        <v>0</v>
      </c>
      <c r="E880" s="55" t="s">
        <v>183</v>
      </c>
      <c r="F880" s="56">
        <v>0</v>
      </c>
      <c r="G880" s="56">
        <v>905</v>
      </c>
      <c r="H880" s="56">
        <v>10040</v>
      </c>
      <c r="I880" s="56">
        <v>80040</v>
      </c>
      <c r="J880" s="57">
        <v>850</v>
      </c>
      <c r="K880" s="47">
        <f>K881+K882</f>
        <v>12000</v>
      </c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>
        <f>AG881+AG882</f>
        <v>0</v>
      </c>
      <c r="AH880" s="47"/>
      <c r="AI880" s="47"/>
      <c r="AJ880" s="47"/>
      <c r="AK880" s="47"/>
      <c r="AL880" s="47">
        <f>AL881+AL882</f>
        <v>0</v>
      </c>
      <c r="AM880" s="47"/>
      <c r="AN880" s="47"/>
      <c r="AO880" s="47">
        <f>AO881+AO882</f>
        <v>0</v>
      </c>
    </row>
    <row r="881" spans="1:41" s="40" customFormat="1" ht="12.75" hidden="1">
      <c r="A881" s="25" t="s">
        <v>137</v>
      </c>
      <c r="B881" s="54" t="s">
        <v>137</v>
      </c>
      <c r="C881" s="56">
        <v>99</v>
      </c>
      <c r="D881" s="56">
        <v>0</v>
      </c>
      <c r="E881" s="55" t="s">
        <v>183</v>
      </c>
      <c r="F881" s="56">
        <v>0</v>
      </c>
      <c r="G881" s="56">
        <v>905</v>
      </c>
      <c r="H881" s="56">
        <v>10040</v>
      </c>
      <c r="I881" s="56">
        <v>80040</v>
      </c>
      <c r="J881" s="57" t="s">
        <v>20</v>
      </c>
      <c r="K881" s="47">
        <v>12000</v>
      </c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>
        <v>0</v>
      </c>
      <c r="AH881" s="47"/>
      <c r="AI881" s="47"/>
      <c r="AJ881" s="47"/>
      <c r="AK881" s="47"/>
      <c r="AL881" s="47">
        <v>0</v>
      </c>
      <c r="AM881" s="47"/>
      <c r="AN881" s="47"/>
      <c r="AO881" s="47">
        <v>0</v>
      </c>
    </row>
    <row r="882" spans="1:41" ht="12.75" hidden="1">
      <c r="A882" s="5" t="s">
        <v>215</v>
      </c>
      <c r="B882" s="99" t="s">
        <v>215</v>
      </c>
      <c r="C882" s="85">
        <v>99</v>
      </c>
      <c r="D882" s="85">
        <v>0</v>
      </c>
      <c r="E882" s="84" t="s">
        <v>183</v>
      </c>
      <c r="F882" s="85">
        <v>0</v>
      </c>
      <c r="G882" s="85">
        <v>905</v>
      </c>
      <c r="H882" s="85">
        <v>10040</v>
      </c>
      <c r="I882" s="85">
        <v>80040</v>
      </c>
      <c r="J882" s="100">
        <v>853</v>
      </c>
      <c r="K882" s="34">
        <v>0</v>
      </c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>
        <v>0</v>
      </c>
      <c r="AH882" s="34"/>
      <c r="AI882" s="34"/>
      <c r="AJ882" s="34"/>
      <c r="AK882" s="34"/>
      <c r="AL882" s="34">
        <v>0</v>
      </c>
      <c r="AM882" s="34"/>
      <c r="AN882" s="34"/>
      <c r="AO882" s="34">
        <v>0</v>
      </c>
    </row>
    <row r="883" spans="1:41" ht="42.75" customHeight="1">
      <c r="A883" s="6" t="s">
        <v>228</v>
      </c>
      <c r="B883" s="95" t="s">
        <v>228</v>
      </c>
      <c r="C883" s="88">
        <v>99</v>
      </c>
      <c r="D883" s="88">
        <v>0</v>
      </c>
      <c r="E883" s="96" t="s">
        <v>183</v>
      </c>
      <c r="F883" s="88">
        <v>0</v>
      </c>
      <c r="G883" s="88">
        <v>905</v>
      </c>
      <c r="H883" s="88">
        <v>10042</v>
      </c>
      <c r="I883" s="88">
        <v>80070</v>
      </c>
      <c r="J883" s="93"/>
      <c r="K883" s="37">
        <f>K884</f>
        <v>420548.08</v>
      </c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37">
        <f>AG884</f>
        <v>837480.73</v>
      </c>
      <c r="AH883" s="37"/>
      <c r="AI883" s="37"/>
      <c r="AJ883" s="37"/>
      <c r="AK883" s="37"/>
      <c r="AL883" s="37">
        <f aca="true" t="shared" si="69" ref="AL883:AO885">AL884</f>
        <v>837480.73</v>
      </c>
      <c r="AM883" s="37"/>
      <c r="AN883" s="37"/>
      <c r="AO883" s="37">
        <f t="shared" si="69"/>
        <v>837480.73</v>
      </c>
    </row>
    <row r="884" spans="1:41" ht="38.25">
      <c r="A884" s="9" t="s">
        <v>133</v>
      </c>
      <c r="B884" s="99" t="s">
        <v>133</v>
      </c>
      <c r="C884" s="85">
        <v>99</v>
      </c>
      <c r="D884" s="85">
        <v>0</v>
      </c>
      <c r="E884" s="84" t="s">
        <v>183</v>
      </c>
      <c r="F884" s="85">
        <v>0</v>
      </c>
      <c r="G884" s="85">
        <v>905</v>
      </c>
      <c r="H884" s="85">
        <v>10042</v>
      </c>
      <c r="I884" s="85">
        <v>80070</v>
      </c>
      <c r="J884" s="100">
        <v>200</v>
      </c>
      <c r="K884" s="34">
        <f>K885</f>
        <v>420548.08</v>
      </c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>
        <f>AG885</f>
        <v>837480.73</v>
      </c>
      <c r="AH884" s="34"/>
      <c r="AI884" s="34"/>
      <c r="AJ884" s="34"/>
      <c r="AK884" s="34"/>
      <c r="AL884" s="34">
        <f t="shared" si="69"/>
        <v>837480.73</v>
      </c>
      <c r="AM884" s="34"/>
      <c r="AN884" s="34"/>
      <c r="AO884" s="34">
        <f t="shared" si="69"/>
        <v>837480.73</v>
      </c>
    </row>
    <row r="885" spans="1:41" ht="38.25">
      <c r="A885" s="9" t="s">
        <v>13</v>
      </c>
      <c r="B885" s="99" t="s">
        <v>13</v>
      </c>
      <c r="C885" s="85">
        <v>99</v>
      </c>
      <c r="D885" s="85">
        <v>0</v>
      </c>
      <c r="E885" s="84" t="s">
        <v>183</v>
      </c>
      <c r="F885" s="85">
        <v>0</v>
      </c>
      <c r="G885" s="85">
        <v>905</v>
      </c>
      <c r="H885" s="85">
        <v>10042</v>
      </c>
      <c r="I885" s="85">
        <v>80070</v>
      </c>
      <c r="J885" s="100">
        <v>240</v>
      </c>
      <c r="K885" s="34">
        <f>K886</f>
        <v>420548.08</v>
      </c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>
        <f>AG886</f>
        <v>837480.73</v>
      </c>
      <c r="AH885" s="34"/>
      <c r="AI885" s="34"/>
      <c r="AJ885" s="34"/>
      <c r="AK885" s="34"/>
      <c r="AL885" s="34">
        <f t="shared" si="69"/>
        <v>837480.73</v>
      </c>
      <c r="AM885" s="34"/>
      <c r="AN885" s="34"/>
      <c r="AO885" s="34">
        <f t="shared" si="69"/>
        <v>837480.73</v>
      </c>
    </row>
    <row r="886" spans="1:41" s="3" customFormat="1" ht="46.5" customHeight="1">
      <c r="A886" s="9" t="s">
        <v>134</v>
      </c>
      <c r="B886" s="99" t="s">
        <v>134</v>
      </c>
      <c r="C886" s="85">
        <v>99</v>
      </c>
      <c r="D886" s="85">
        <v>0</v>
      </c>
      <c r="E886" s="84" t="s">
        <v>183</v>
      </c>
      <c r="F886" s="85">
        <v>0</v>
      </c>
      <c r="G886" s="85">
        <v>905</v>
      </c>
      <c r="H886" s="85">
        <v>10042</v>
      </c>
      <c r="I886" s="85">
        <v>80070</v>
      </c>
      <c r="J886" s="100">
        <v>244</v>
      </c>
      <c r="K886" s="34">
        <v>420548.08</v>
      </c>
      <c r="L886" s="34"/>
      <c r="M886" s="34"/>
      <c r="N886" s="34"/>
      <c r="O886" s="34">
        <v>300000</v>
      </c>
      <c r="P886" s="34"/>
      <c r="Q886" s="34"/>
      <c r="R886" s="34"/>
      <c r="S886" s="34"/>
      <c r="T886" s="34"/>
      <c r="U886" s="34">
        <v>116932.65</v>
      </c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>
        <v>837480.73</v>
      </c>
      <c r="AH886" s="34"/>
      <c r="AI886" s="34"/>
      <c r="AJ886" s="34"/>
      <c r="AK886" s="34"/>
      <c r="AL886" s="34">
        <v>837480.73</v>
      </c>
      <c r="AM886" s="34"/>
      <c r="AN886" s="34"/>
      <c r="AO886" s="34">
        <v>837480.73</v>
      </c>
    </row>
    <row r="887" spans="1:41" ht="42" customHeight="1">
      <c r="A887" s="10" t="s">
        <v>40</v>
      </c>
      <c r="B887" s="95" t="s">
        <v>317</v>
      </c>
      <c r="C887" s="88">
        <v>99</v>
      </c>
      <c r="D887" s="88">
        <v>0</v>
      </c>
      <c r="E887" s="96" t="s">
        <v>183</v>
      </c>
      <c r="F887" s="88">
        <v>0</v>
      </c>
      <c r="G887" s="88">
        <v>905</v>
      </c>
      <c r="H887" s="88">
        <v>10050</v>
      </c>
      <c r="I887" s="88">
        <v>80030</v>
      </c>
      <c r="J887" s="93" t="s">
        <v>0</v>
      </c>
      <c r="K887" s="37">
        <f>K888</f>
        <v>1676091.24</v>
      </c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37">
        <f>AG888</f>
        <v>1740270.49</v>
      </c>
      <c r="AH887" s="37"/>
      <c r="AI887" s="37"/>
      <c r="AJ887" s="37"/>
      <c r="AK887" s="37"/>
      <c r="AL887" s="37">
        <f>AL888</f>
        <v>1740270.49</v>
      </c>
      <c r="AM887" s="37"/>
      <c r="AN887" s="37"/>
      <c r="AO887" s="37">
        <f>AO888</f>
        <v>1740270.49</v>
      </c>
    </row>
    <row r="888" spans="1:41" ht="76.5">
      <c r="A888" s="9" t="s">
        <v>8</v>
      </c>
      <c r="B888" s="99" t="s">
        <v>8</v>
      </c>
      <c r="C888" s="85">
        <v>99</v>
      </c>
      <c r="D888" s="85">
        <v>0</v>
      </c>
      <c r="E888" s="84" t="s">
        <v>183</v>
      </c>
      <c r="F888" s="85">
        <v>0</v>
      </c>
      <c r="G888" s="85">
        <v>905</v>
      </c>
      <c r="H888" s="85">
        <v>10050</v>
      </c>
      <c r="I888" s="85">
        <v>80030</v>
      </c>
      <c r="J888" s="100" t="s">
        <v>9</v>
      </c>
      <c r="K888" s="34">
        <f>K889</f>
        <v>1676091.24</v>
      </c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>
        <f>AG889</f>
        <v>1740270.49</v>
      </c>
      <c r="AH888" s="34"/>
      <c r="AI888" s="34"/>
      <c r="AJ888" s="34"/>
      <c r="AK888" s="34"/>
      <c r="AL888" s="34">
        <f>AL889</f>
        <v>1740270.49</v>
      </c>
      <c r="AM888" s="34"/>
      <c r="AN888" s="34"/>
      <c r="AO888" s="34">
        <f>AO889</f>
        <v>1740270.49</v>
      </c>
    </row>
    <row r="889" spans="1:41" ht="38.25">
      <c r="A889" s="9" t="s">
        <v>10</v>
      </c>
      <c r="B889" s="99" t="s">
        <v>10</v>
      </c>
      <c r="C889" s="85">
        <v>99</v>
      </c>
      <c r="D889" s="85">
        <v>0</v>
      </c>
      <c r="E889" s="84" t="s">
        <v>183</v>
      </c>
      <c r="F889" s="85">
        <v>0</v>
      </c>
      <c r="G889" s="85">
        <v>905</v>
      </c>
      <c r="H889" s="85">
        <v>10050</v>
      </c>
      <c r="I889" s="85">
        <v>80030</v>
      </c>
      <c r="J889" s="100" t="s">
        <v>11</v>
      </c>
      <c r="K889" s="34">
        <f>K890+K891+K892</f>
        <v>1676091.24</v>
      </c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>
        <f>AG890+AG891+AG892</f>
        <v>1740270.49</v>
      </c>
      <c r="AH889" s="34"/>
      <c r="AI889" s="34"/>
      <c r="AJ889" s="34"/>
      <c r="AK889" s="34"/>
      <c r="AL889" s="34">
        <f>AL890+AL891+AL892</f>
        <v>1740270.49</v>
      </c>
      <c r="AM889" s="34"/>
      <c r="AN889" s="34"/>
      <c r="AO889" s="34">
        <f>AO890+AO891+AO892</f>
        <v>1740270.49</v>
      </c>
    </row>
    <row r="890" spans="1:41" s="3" customFormat="1" ht="25.5">
      <c r="A890" s="9" t="s">
        <v>131</v>
      </c>
      <c r="B890" s="99" t="s">
        <v>131</v>
      </c>
      <c r="C890" s="85">
        <v>99</v>
      </c>
      <c r="D890" s="85">
        <v>0</v>
      </c>
      <c r="E890" s="84" t="s">
        <v>183</v>
      </c>
      <c r="F890" s="85">
        <v>0</v>
      </c>
      <c r="G890" s="85">
        <v>905</v>
      </c>
      <c r="H890" s="85">
        <v>10050</v>
      </c>
      <c r="I890" s="85">
        <v>80030</v>
      </c>
      <c r="J890" s="100">
        <v>121</v>
      </c>
      <c r="K890" s="34">
        <v>1232320.46</v>
      </c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>
        <v>1281613.28</v>
      </c>
      <c r="AH890" s="34"/>
      <c r="AI890" s="34"/>
      <c r="AJ890" s="34"/>
      <c r="AK890" s="34"/>
      <c r="AL890" s="34">
        <v>1281613.28</v>
      </c>
      <c r="AM890" s="34"/>
      <c r="AN890" s="34"/>
      <c r="AO890" s="34">
        <v>1281613.28</v>
      </c>
    </row>
    <row r="891" spans="1:41" ht="51">
      <c r="A891" s="9" t="s">
        <v>57</v>
      </c>
      <c r="B891" s="99" t="s">
        <v>57</v>
      </c>
      <c r="C891" s="85">
        <v>99</v>
      </c>
      <c r="D891" s="85">
        <v>0</v>
      </c>
      <c r="E891" s="84" t="s">
        <v>183</v>
      </c>
      <c r="F891" s="85">
        <v>0</v>
      </c>
      <c r="G891" s="85">
        <v>905</v>
      </c>
      <c r="H891" s="85">
        <v>10050</v>
      </c>
      <c r="I891" s="85">
        <v>80030</v>
      </c>
      <c r="J891" s="100">
        <v>122</v>
      </c>
      <c r="K891" s="34">
        <v>55000</v>
      </c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>
        <v>55000</v>
      </c>
      <c r="AH891" s="34"/>
      <c r="AI891" s="34"/>
      <c r="AJ891" s="34"/>
      <c r="AK891" s="34"/>
      <c r="AL891" s="34">
        <v>55000</v>
      </c>
      <c r="AM891" s="34"/>
      <c r="AN891" s="34"/>
      <c r="AO891" s="34">
        <v>55000</v>
      </c>
    </row>
    <row r="892" spans="1:41" ht="63.75">
      <c r="A892" s="9" t="s">
        <v>132</v>
      </c>
      <c r="B892" s="99" t="s">
        <v>132</v>
      </c>
      <c r="C892" s="85">
        <v>99</v>
      </c>
      <c r="D892" s="85">
        <v>0</v>
      </c>
      <c r="E892" s="84" t="s">
        <v>183</v>
      </c>
      <c r="F892" s="85">
        <v>0</v>
      </c>
      <c r="G892" s="85">
        <v>905</v>
      </c>
      <c r="H892" s="85">
        <v>10050</v>
      </c>
      <c r="I892" s="85">
        <v>80030</v>
      </c>
      <c r="J892" s="100">
        <v>129</v>
      </c>
      <c r="K892" s="34">
        <v>388770.78</v>
      </c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>
        <v>403657.21</v>
      </c>
      <c r="AH892" s="34"/>
      <c r="AI892" s="34"/>
      <c r="AJ892" s="34"/>
      <c r="AK892" s="34"/>
      <c r="AL892" s="34">
        <v>403657.21</v>
      </c>
      <c r="AM892" s="34"/>
      <c r="AN892" s="34"/>
      <c r="AO892" s="34">
        <v>403657.21</v>
      </c>
    </row>
    <row r="893" spans="1:41" ht="27" customHeight="1">
      <c r="A893" s="9"/>
      <c r="B893" s="87" t="s">
        <v>321</v>
      </c>
      <c r="C893" s="88">
        <v>99</v>
      </c>
      <c r="D893" s="88">
        <v>0</v>
      </c>
      <c r="E893" s="96" t="s">
        <v>183</v>
      </c>
      <c r="F893" s="88">
        <v>0</v>
      </c>
      <c r="G893" s="88">
        <v>905</v>
      </c>
      <c r="H893" s="88"/>
      <c r="I893" s="88">
        <v>83360</v>
      </c>
      <c r="J893" s="89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>
        <f>AG894</f>
        <v>3000</v>
      </c>
      <c r="AH893" s="37"/>
      <c r="AI893" s="37"/>
      <c r="AJ893" s="37"/>
      <c r="AK893" s="37"/>
      <c r="AL893" s="175">
        <f>AL894</f>
        <v>0</v>
      </c>
      <c r="AM893" s="175"/>
      <c r="AN893" s="175"/>
      <c r="AO893" s="175">
        <f>AO894</f>
        <v>0</v>
      </c>
    </row>
    <row r="894" spans="1:41" ht="12.75">
      <c r="A894" s="9"/>
      <c r="B894" s="99" t="s">
        <v>15</v>
      </c>
      <c r="C894" s="85">
        <v>99</v>
      </c>
      <c r="D894" s="85">
        <v>0</v>
      </c>
      <c r="E894" s="84" t="s">
        <v>183</v>
      </c>
      <c r="F894" s="85">
        <v>0</v>
      </c>
      <c r="G894" s="85">
        <v>905</v>
      </c>
      <c r="H894" s="85">
        <v>10040</v>
      </c>
      <c r="I894" s="85">
        <v>83360</v>
      </c>
      <c r="J894" s="100" t="s">
        <v>16</v>
      </c>
      <c r="K894" s="34" t="e">
        <f>K895</f>
        <v>#REF!</v>
      </c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>
        <f>AG895</f>
        <v>3000</v>
      </c>
      <c r="AH894" s="34"/>
      <c r="AI894" s="34"/>
      <c r="AJ894" s="34"/>
      <c r="AK894" s="34"/>
      <c r="AL894" s="176">
        <f>AL895</f>
        <v>0</v>
      </c>
      <c r="AM894" s="176"/>
      <c r="AN894" s="176"/>
      <c r="AO894" s="176">
        <f>AO895</f>
        <v>0</v>
      </c>
    </row>
    <row r="895" spans="1:41" ht="12.75">
      <c r="A895" s="9"/>
      <c r="B895" s="99" t="s">
        <v>42</v>
      </c>
      <c r="C895" s="85">
        <v>99</v>
      </c>
      <c r="D895" s="85">
        <v>0</v>
      </c>
      <c r="E895" s="84" t="s">
        <v>183</v>
      </c>
      <c r="F895" s="85">
        <v>0</v>
      </c>
      <c r="G895" s="85">
        <v>905</v>
      </c>
      <c r="H895" s="85">
        <v>10040</v>
      </c>
      <c r="I895" s="85">
        <v>83360</v>
      </c>
      <c r="J895" s="100">
        <v>850</v>
      </c>
      <c r="K895" s="34" t="e">
        <f>K896+#REF!</f>
        <v>#REF!</v>
      </c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>
        <f>AG896</f>
        <v>3000</v>
      </c>
      <c r="AH895" s="34"/>
      <c r="AI895" s="34"/>
      <c r="AJ895" s="34"/>
      <c r="AK895" s="34"/>
      <c r="AL895" s="176">
        <f>AL896</f>
        <v>0</v>
      </c>
      <c r="AM895" s="176"/>
      <c r="AN895" s="176"/>
      <c r="AO895" s="176">
        <f>AO896</f>
        <v>0</v>
      </c>
    </row>
    <row r="896" spans="1:41" ht="12.75">
      <c r="A896" s="9"/>
      <c r="B896" s="99" t="s">
        <v>137</v>
      </c>
      <c r="C896" s="85">
        <v>99</v>
      </c>
      <c r="D896" s="85">
        <v>0</v>
      </c>
      <c r="E896" s="84" t="s">
        <v>183</v>
      </c>
      <c r="F896" s="85">
        <v>0</v>
      </c>
      <c r="G896" s="85">
        <v>905</v>
      </c>
      <c r="H896" s="85">
        <v>10040</v>
      </c>
      <c r="I896" s="85">
        <v>83360</v>
      </c>
      <c r="J896" s="100" t="s">
        <v>20</v>
      </c>
      <c r="K896" s="34">
        <v>12000</v>
      </c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>
        <v>3000</v>
      </c>
      <c r="AH896" s="34"/>
      <c r="AI896" s="34"/>
      <c r="AJ896" s="34"/>
      <c r="AK896" s="34"/>
      <c r="AL896" s="176">
        <v>0</v>
      </c>
      <c r="AM896" s="176"/>
      <c r="AN896" s="176"/>
      <c r="AO896" s="176">
        <v>0</v>
      </c>
    </row>
    <row r="897" spans="1:41" ht="49.5" customHeight="1">
      <c r="A897" s="9"/>
      <c r="B897" s="99" t="s">
        <v>350</v>
      </c>
      <c r="C897" s="85">
        <v>99</v>
      </c>
      <c r="D897" s="85">
        <v>0</v>
      </c>
      <c r="E897" s="84" t="s">
        <v>183</v>
      </c>
      <c r="F897" s="85">
        <v>0</v>
      </c>
      <c r="G897" s="85">
        <v>905</v>
      </c>
      <c r="H897" s="85"/>
      <c r="I897" s="85">
        <v>82580</v>
      </c>
      <c r="J897" s="100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>
        <f>AG898</f>
        <v>100000</v>
      </c>
      <c r="AH897" s="34"/>
      <c r="AI897" s="34"/>
      <c r="AJ897" s="34"/>
      <c r="AK897" s="34"/>
      <c r="AL897" s="34"/>
      <c r="AM897" s="34"/>
      <c r="AN897" s="34"/>
      <c r="AO897" s="34"/>
    </row>
    <row r="898" spans="1:41" ht="25.5">
      <c r="A898" s="9"/>
      <c r="B898" s="120" t="s">
        <v>28</v>
      </c>
      <c r="C898" s="85">
        <v>99</v>
      </c>
      <c r="D898" s="85">
        <v>0</v>
      </c>
      <c r="E898" s="84" t="s">
        <v>183</v>
      </c>
      <c r="F898" s="85">
        <v>0</v>
      </c>
      <c r="G898" s="85">
        <v>905</v>
      </c>
      <c r="H898" s="85"/>
      <c r="I898" s="85">
        <v>82580</v>
      </c>
      <c r="J898" s="100">
        <v>300</v>
      </c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>
        <f>AG899</f>
        <v>100000</v>
      </c>
      <c r="AH898" s="34"/>
      <c r="AI898" s="34"/>
      <c r="AJ898" s="34"/>
      <c r="AK898" s="34"/>
      <c r="AL898" s="34"/>
      <c r="AM898" s="34"/>
      <c r="AN898" s="34"/>
      <c r="AO898" s="34"/>
    </row>
    <row r="899" spans="1:41" ht="25.5">
      <c r="A899" s="9"/>
      <c r="B899" s="120" t="s">
        <v>50</v>
      </c>
      <c r="C899" s="85">
        <v>99</v>
      </c>
      <c r="D899" s="85">
        <v>0</v>
      </c>
      <c r="E899" s="84" t="s">
        <v>183</v>
      </c>
      <c r="F899" s="85">
        <v>0</v>
      </c>
      <c r="G899" s="85">
        <v>905</v>
      </c>
      <c r="H899" s="85"/>
      <c r="I899" s="85">
        <v>82580</v>
      </c>
      <c r="J899" s="100">
        <v>310</v>
      </c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>
        <f>AG900</f>
        <v>100000</v>
      </c>
      <c r="AH899" s="34"/>
      <c r="AI899" s="34"/>
      <c r="AJ899" s="34"/>
      <c r="AK899" s="34"/>
      <c r="AL899" s="34"/>
      <c r="AM899" s="34"/>
      <c r="AN899" s="34"/>
      <c r="AO899" s="34"/>
    </row>
    <row r="900" spans="1:41" ht="38.25">
      <c r="A900" s="9"/>
      <c r="B900" s="120" t="s">
        <v>33</v>
      </c>
      <c r="C900" s="85">
        <v>99</v>
      </c>
      <c r="D900" s="85">
        <v>0</v>
      </c>
      <c r="E900" s="84" t="s">
        <v>183</v>
      </c>
      <c r="F900" s="85">
        <v>0</v>
      </c>
      <c r="G900" s="85">
        <v>905</v>
      </c>
      <c r="H900" s="85"/>
      <c r="I900" s="85">
        <v>82580</v>
      </c>
      <c r="J900" s="100">
        <v>313</v>
      </c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>
        <v>50000</v>
      </c>
      <c r="Z900" s="34">
        <v>50000</v>
      </c>
      <c r="AA900" s="34"/>
      <c r="AB900" s="34"/>
      <c r="AC900" s="34"/>
      <c r="AD900" s="34"/>
      <c r="AE900" s="34"/>
      <c r="AF900" s="34"/>
      <c r="AG900" s="34">
        <f>Y900+Z900</f>
        <v>100000</v>
      </c>
      <c r="AH900" s="34"/>
      <c r="AI900" s="34"/>
      <c r="AJ900" s="34"/>
      <c r="AK900" s="34"/>
      <c r="AL900" s="34"/>
      <c r="AM900" s="34"/>
      <c r="AN900" s="34"/>
      <c r="AO900" s="34"/>
    </row>
    <row r="901" spans="1:41" ht="12.75">
      <c r="A901" s="10" t="s">
        <v>119</v>
      </c>
      <c r="B901" s="87" t="s">
        <v>119</v>
      </c>
      <c r="C901" s="88">
        <v>99</v>
      </c>
      <c r="D901" s="88">
        <v>0</v>
      </c>
      <c r="E901" s="96" t="s">
        <v>183</v>
      </c>
      <c r="F901" s="88">
        <v>0</v>
      </c>
      <c r="G901" s="88">
        <v>904</v>
      </c>
      <c r="H901" s="88"/>
      <c r="I901" s="88"/>
      <c r="J901" s="89"/>
      <c r="K901" s="37">
        <f>K902+K908</f>
        <v>1662956.35</v>
      </c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>
        <f>AG902+AG908</f>
        <v>1719185.39</v>
      </c>
      <c r="AH901" s="37"/>
      <c r="AI901" s="37"/>
      <c r="AJ901" s="37"/>
      <c r="AK901" s="37"/>
      <c r="AL901" s="37">
        <f>AL902+AL908</f>
        <v>1719185.39</v>
      </c>
      <c r="AM901" s="37"/>
      <c r="AN901" s="37"/>
      <c r="AO901" s="37">
        <f>AO902+AO908</f>
        <v>1719185.39</v>
      </c>
    </row>
    <row r="902" spans="1:41" ht="55.5" customHeight="1">
      <c r="A902" s="5" t="s">
        <v>59</v>
      </c>
      <c r="B902" s="95" t="s">
        <v>318</v>
      </c>
      <c r="C902" s="88">
        <v>99</v>
      </c>
      <c r="D902" s="88">
        <v>0</v>
      </c>
      <c r="E902" s="96" t="s">
        <v>183</v>
      </c>
      <c r="F902" s="88">
        <v>0</v>
      </c>
      <c r="G902" s="88">
        <v>904</v>
      </c>
      <c r="H902" s="88">
        <v>10060</v>
      </c>
      <c r="I902" s="88">
        <v>80050</v>
      </c>
      <c r="J902" s="89"/>
      <c r="K902" s="37">
        <f>K903</f>
        <v>1477335.9000000001</v>
      </c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>
        <f>AG903</f>
        <v>1533564.94</v>
      </c>
      <c r="AH902" s="37"/>
      <c r="AI902" s="37"/>
      <c r="AJ902" s="37"/>
      <c r="AK902" s="37"/>
      <c r="AL902" s="37">
        <f>AL903</f>
        <v>1533564.94</v>
      </c>
      <c r="AM902" s="37"/>
      <c r="AN902" s="37"/>
      <c r="AO902" s="37">
        <f>AO903</f>
        <v>1533564.94</v>
      </c>
    </row>
    <row r="903" spans="1:41" ht="76.5">
      <c r="A903" s="9" t="s">
        <v>8</v>
      </c>
      <c r="B903" s="99" t="s">
        <v>8</v>
      </c>
      <c r="C903" s="85">
        <v>99</v>
      </c>
      <c r="D903" s="85">
        <v>0</v>
      </c>
      <c r="E903" s="84" t="s">
        <v>183</v>
      </c>
      <c r="F903" s="85">
        <v>0</v>
      </c>
      <c r="G903" s="85">
        <v>904</v>
      </c>
      <c r="H903" s="85">
        <v>10060</v>
      </c>
      <c r="I903" s="85">
        <v>80050</v>
      </c>
      <c r="J903" s="100">
        <v>100</v>
      </c>
      <c r="K903" s="34">
        <f>K904</f>
        <v>1477335.9000000001</v>
      </c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>
        <f>AG904</f>
        <v>1533564.94</v>
      </c>
      <c r="AH903" s="34"/>
      <c r="AI903" s="34"/>
      <c r="AJ903" s="34"/>
      <c r="AK903" s="34"/>
      <c r="AL903" s="34">
        <f>AL904</f>
        <v>1533564.94</v>
      </c>
      <c r="AM903" s="34"/>
      <c r="AN903" s="34"/>
      <c r="AO903" s="34">
        <f>AO904</f>
        <v>1533564.94</v>
      </c>
    </row>
    <row r="904" spans="1:41" ht="38.25">
      <c r="A904" s="9" t="s">
        <v>10</v>
      </c>
      <c r="B904" s="99" t="s">
        <v>10</v>
      </c>
      <c r="C904" s="85">
        <v>99</v>
      </c>
      <c r="D904" s="85">
        <v>0</v>
      </c>
      <c r="E904" s="84" t="s">
        <v>183</v>
      </c>
      <c r="F904" s="85">
        <v>0</v>
      </c>
      <c r="G904" s="85">
        <v>904</v>
      </c>
      <c r="H904" s="85">
        <v>10060</v>
      </c>
      <c r="I904" s="85">
        <v>80050</v>
      </c>
      <c r="J904" s="100" t="s">
        <v>11</v>
      </c>
      <c r="K904" s="34">
        <f>K905+K906+K907</f>
        <v>1477335.9000000001</v>
      </c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>
        <f>AG905+AG906+AG907</f>
        <v>1533564.94</v>
      </c>
      <c r="AH904" s="34"/>
      <c r="AI904" s="34"/>
      <c r="AJ904" s="34"/>
      <c r="AK904" s="34"/>
      <c r="AL904" s="34">
        <f>AL905+AL906+AL907</f>
        <v>1533564.94</v>
      </c>
      <c r="AM904" s="34"/>
      <c r="AN904" s="34"/>
      <c r="AO904" s="34">
        <f>AO905+AO906+AO907</f>
        <v>1533564.94</v>
      </c>
    </row>
    <row r="905" spans="1:41" ht="25.5">
      <c r="A905" s="9" t="s">
        <v>131</v>
      </c>
      <c r="B905" s="99" t="s">
        <v>131</v>
      </c>
      <c r="C905" s="85">
        <v>99</v>
      </c>
      <c r="D905" s="85">
        <v>0</v>
      </c>
      <c r="E905" s="84" t="s">
        <v>183</v>
      </c>
      <c r="F905" s="85">
        <v>0</v>
      </c>
      <c r="G905" s="85">
        <v>904</v>
      </c>
      <c r="H905" s="85">
        <v>10060</v>
      </c>
      <c r="I905" s="85">
        <v>80050</v>
      </c>
      <c r="J905" s="100">
        <v>121</v>
      </c>
      <c r="K905" s="34">
        <v>1079666.59</v>
      </c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>
        <v>1122853.25</v>
      </c>
      <c r="AH905" s="34"/>
      <c r="AI905" s="34"/>
      <c r="AJ905" s="34"/>
      <c r="AK905" s="34"/>
      <c r="AL905" s="34">
        <v>1122853.25</v>
      </c>
      <c r="AM905" s="34"/>
      <c r="AN905" s="34"/>
      <c r="AO905" s="34">
        <v>1122853.25</v>
      </c>
    </row>
    <row r="906" spans="1:41" ht="51">
      <c r="A906" s="9" t="s">
        <v>57</v>
      </c>
      <c r="B906" s="99" t="s">
        <v>57</v>
      </c>
      <c r="C906" s="85">
        <v>99</v>
      </c>
      <c r="D906" s="85">
        <v>0</v>
      </c>
      <c r="E906" s="84" t="s">
        <v>183</v>
      </c>
      <c r="F906" s="85">
        <v>0</v>
      </c>
      <c r="G906" s="85">
        <v>904</v>
      </c>
      <c r="H906" s="85">
        <v>10060</v>
      </c>
      <c r="I906" s="85">
        <v>80050</v>
      </c>
      <c r="J906" s="100">
        <v>122</v>
      </c>
      <c r="K906" s="34">
        <v>55000</v>
      </c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>
        <v>55000</v>
      </c>
      <c r="AH906" s="34"/>
      <c r="AI906" s="34"/>
      <c r="AJ906" s="34"/>
      <c r="AK906" s="34"/>
      <c r="AL906" s="34">
        <v>55000</v>
      </c>
      <c r="AM906" s="34"/>
      <c r="AN906" s="34"/>
      <c r="AO906" s="34">
        <v>55000</v>
      </c>
    </row>
    <row r="907" spans="1:41" ht="63.75">
      <c r="A907" s="9" t="s">
        <v>132</v>
      </c>
      <c r="B907" s="99" t="s">
        <v>132</v>
      </c>
      <c r="C907" s="85">
        <v>99</v>
      </c>
      <c r="D907" s="85">
        <v>0</v>
      </c>
      <c r="E907" s="84" t="s">
        <v>183</v>
      </c>
      <c r="F907" s="85">
        <v>0</v>
      </c>
      <c r="G907" s="85">
        <v>904</v>
      </c>
      <c r="H907" s="85">
        <v>10060</v>
      </c>
      <c r="I907" s="85">
        <v>80050</v>
      </c>
      <c r="J907" s="100">
        <v>129</v>
      </c>
      <c r="K907" s="34">
        <v>342669.31</v>
      </c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>
        <v>355711.69</v>
      </c>
      <c r="AH907" s="34"/>
      <c r="AI907" s="34"/>
      <c r="AJ907" s="34"/>
      <c r="AK907" s="34"/>
      <c r="AL907" s="34">
        <v>355711.69</v>
      </c>
      <c r="AM907" s="34"/>
      <c r="AN907" s="34"/>
      <c r="AO907" s="34">
        <v>355711.69</v>
      </c>
    </row>
    <row r="908" spans="1:41" ht="42.75" customHeight="1">
      <c r="A908" s="15" t="s">
        <v>60</v>
      </c>
      <c r="B908" s="95" t="s">
        <v>58</v>
      </c>
      <c r="C908" s="88">
        <v>99</v>
      </c>
      <c r="D908" s="88">
        <v>0</v>
      </c>
      <c r="E908" s="96" t="s">
        <v>183</v>
      </c>
      <c r="F908" s="88">
        <v>0</v>
      </c>
      <c r="G908" s="88">
        <v>904</v>
      </c>
      <c r="H908" s="88">
        <v>10070</v>
      </c>
      <c r="I908" s="88">
        <v>80040</v>
      </c>
      <c r="J908" s="93"/>
      <c r="K908" s="37">
        <f>K909</f>
        <v>185620.45</v>
      </c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37">
        <f>AG909</f>
        <v>185620.45</v>
      </c>
      <c r="AH908" s="37"/>
      <c r="AI908" s="37"/>
      <c r="AJ908" s="37"/>
      <c r="AK908" s="37"/>
      <c r="AL908" s="37">
        <f aca="true" t="shared" si="70" ref="AL908:AO910">AL909</f>
        <v>185620.45</v>
      </c>
      <c r="AM908" s="37"/>
      <c r="AN908" s="37"/>
      <c r="AO908" s="37">
        <f t="shared" si="70"/>
        <v>185620.45</v>
      </c>
    </row>
    <row r="909" spans="1:41" ht="38.25">
      <c r="A909" s="9" t="s">
        <v>133</v>
      </c>
      <c r="B909" s="99" t="s">
        <v>133</v>
      </c>
      <c r="C909" s="85">
        <v>99</v>
      </c>
      <c r="D909" s="85">
        <v>0</v>
      </c>
      <c r="E909" s="84" t="s">
        <v>183</v>
      </c>
      <c r="F909" s="85">
        <v>0</v>
      </c>
      <c r="G909" s="85">
        <v>904</v>
      </c>
      <c r="H909" s="85">
        <v>10070</v>
      </c>
      <c r="I909" s="85">
        <v>80040</v>
      </c>
      <c r="J909" s="100" t="s">
        <v>12</v>
      </c>
      <c r="K909" s="34">
        <f>K910</f>
        <v>185620.45</v>
      </c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>
        <f>AG910</f>
        <v>185620.45</v>
      </c>
      <c r="AH909" s="34"/>
      <c r="AI909" s="34"/>
      <c r="AJ909" s="34"/>
      <c r="AK909" s="34"/>
      <c r="AL909" s="34">
        <f t="shared" si="70"/>
        <v>185620.45</v>
      </c>
      <c r="AM909" s="34"/>
      <c r="AN909" s="34"/>
      <c r="AO909" s="34">
        <f t="shared" si="70"/>
        <v>185620.45</v>
      </c>
    </row>
    <row r="910" spans="1:41" ht="38.25">
      <c r="A910" s="9" t="s">
        <v>13</v>
      </c>
      <c r="B910" s="99" t="s">
        <v>13</v>
      </c>
      <c r="C910" s="85">
        <v>99</v>
      </c>
      <c r="D910" s="85">
        <v>0</v>
      </c>
      <c r="E910" s="84" t="s">
        <v>183</v>
      </c>
      <c r="F910" s="85">
        <v>0</v>
      </c>
      <c r="G910" s="85">
        <v>904</v>
      </c>
      <c r="H910" s="85">
        <v>10070</v>
      </c>
      <c r="I910" s="85">
        <v>80040</v>
      </c>
      <c r="J910" s="100">
        <v>240</v>
      </c>
      <c r="K910" s="34">
        <f>K911</f>
        <v>185620.45</v>
      </c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>
        <f>AG911</f>
        <v>185620.45</v>
      </c>
      <c r="AH910" s="34"/>
      <c r="AI910" s="34"/>
      <c r="AJ910" s="34"/>
      <c r="AK910" s="34"/>
      <c r="AL910" s="34">
        <f t="shared" si="70"/>
        <v>185620.45</v>
      </c>
      <c r="AM910" s="34"/>
      <c r="AN910" s="34"/>
      <c r="AO910" s="34">
        <f t="shared" si="70"/>
        <v>185620.45</v>
      </c>
    </row>
    <row r="911" spans="1:41" s="3" customFormat="1" ht="38.25">
      <c r="A911" s="9" t="s">
        <v>134</v>
      </c>
      <c r="B911" s="99" t="s">
        <v>134</v>
      </c>
      <c r="C911" s="85">
        <v>99</v>
      </c>
      <c r="D911" s="85">
        <v>0</v>
      </c>
      <c r="E911" s="84" t="s">
        <v>183</v>
      </c>
      <c r="F911" s="85">
        <v>0</v>
      </c>
      <c r="G911" s="85">
        <v>904</v>
      </c>
      <c r="H911" s="85">
        <v>10070</v>
      </c>
      <c r="I911" s="85">
        <v>80040</v>
      </c>
      <c r="J911" s="100">
        <v>244</v>
      </c>
      <c r="K911" s="34">
        <v>185620.45</v>
      </c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>
        <v>185620.45</v>
      </c>
      <c r="AH911" s="34"/>
      <c r="AI911" s="34"/>
      <c r="AJ911" s="34"/>
      <c r="AK911" s="34"/>
      <c r="AL911" s="34">
        <v>185620.45</v>
      </c>
      <c r="AM911" s="34"/>
      <c r="AN911" s="34"/>
      <c r="AO911" s="34">
        <v>185620.45</v>
      </c>
    </row>
    <row r="912" spans="1:41" ht="36.75" customHeight="1">
      <c r="A912" s="11" t="s">
        <v>41</v>
      </c>
      <c r="B912" s="147" t="s">
        <v>54</v>
      </c>
      <c r="C912" s="88">
        <v>99</v>
      </c>
      <c r="D912" s="88">
        <v>0</v>
      </c>
      <c r="E912" s="96" t="s">
        <v>183</v>
      </c>
      <c r="F912" s="88">
        <v>0</v>
      </c>
      <c r="G912" s="88">
        <v>961</v>
      </c>
      <c r="H912" s="88"/>
      <c r="I912" s="88"/>
      <c r="J912" s="89"/>
      <c r="K912" s="37">
        <f>K913</f>
        <v>2500000</v>
      </c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>
        <f>AG913</f>
        <v>511176.02</v>
      </c>
      <c r="AH912" s="37"/>
      <c r="AI912" s="37"/>
      <c r="AJ912" s="37"/>
      <c r="AK912" s="37"/>
      <c r="AL912" s="37">
        <f>AL913</f>
        <v>2500000</v>
      </c>
      <c r="AM912" s="37"/>
      <c r="AN912" s="37"/>
      <c r="AO912" s="37">
        <f>AO913</f>
        <v>2500000</v>
      </c>
    </row>
    <row r="913" spans="1:41" ht="30" customHeight="1">
      <c r="A913" s="6" t="s">
        <v>116</v>
      </c>
      <c r="B913" s="162" t="s">
        <v>319</v>
      </c>
      <c r="C913" s="85">
        <v>99</v>
      </c>
      <c r="D913" s="85">
        <v>0</v>
      </c>
      <c r="E913" s="84" t="s">
        <v>183</v>
      </c>
      <c r="F913" s="85">
        <v>0</v>
      </c>
      <c r="G913" s="85">
        <v>961</v>
      </c>
      <c r="H913" s="85">
        <v>10120</v>
      </c>
      <c r="I913" s="85">
        <v>83030</v>
      </c>
      <c r="J913" s="100"/>
      <c r="K913" s="34">
        <f>K916+K914</f>
        <v>2500000</v>
      </c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>
        <f>AG916+AG914</f>
        <v>511176.02</v>
      </c>
      <c r="AH913" s="34"/>
      <c r="AI913" s="34"/>
      <c r="AJ913" s="34"/>
      <c r="AK913" s="34"/>
      <c r="AL913" s="34">
        <f>AL916+AL914</f>
        <v>2500000</v>
      </c>
      <c r="AM913" s="34"/>
      <c r="AN913" s="34"/>
      <c r="AO913" s="34">
        <f>AO916+AO914</f>
        <v>2500000</v>
      </c>
    </row>
    <row r="914" spans="1:41" s="40" customFormat="1" ht="25.5" hidden="1">
      <c r="A914" s="20" t="s">
        <v>28</v>
      </c>
      <c r="B914" s="54" t="s">
        <v>28</v>
      </c>
      <c r="C914" s="56">
        <v>99</v>
      </c>
      <c r="D914" s="56">
        <v>0</v>
      </c>
      <c r="E914" s="55" t="s">
        <v>183</v>
      </c>
      <c r="F914" s="56">
        <v>0</v>
      </c>
      <c r="G914" s="56">
        <v>902</v>
      </c>
      <c r="H914" s="56">
        <v>10120</v>
      </c>
      <c r="I914" s="56">
        <v>83030</v>
      </c>
      <c r="J914" s="57">
        <v>300</v>
      </c>
      <c r="K914" s="47">
        <f>K915</f>
        <v>0</v>
      </c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>
        <f>AG915</f>
        <v>0</v>
      </c>
      <c r="AH914" s="47"/>
      <c r="AI914" s="47"/>
      <c r="AJ914" s="47"/>
      <c r="AK914" s="47"/>
      <c r="AL914" s="176">
        <f>AL915</f>
        <v>0</v>
      </c>
      <c r="AM914" s="176"/>
      <c r="AN914" s="176"/>
      <c r="AO914" s="176">
        <f>AO915</f>
        <v>0</v>
      </c>
    </row>
    <row r="915" spans="1:41" s="40" customFormat="1" ht="12.75" hidden="1">
      <c r="A915" s="25" t="s">
        <v>207</v>
      </c>
      <c r="B915" s="54" t="s">
        <v>207</v>
      </c>
      <c r="C915" s="56">
        <v>99</v>
      </c>
      <c r="D915" s="56">
        <v>0</v>
      </c>
      <c r="E915" s="55" t="s">
        <v>183</v>
      </c>
      <c r="F915" s="56">
        <v>0</v>
      </c>
      <c r="G915" s="56">
        <v>902</v>
      </c>
      <c r="H915" s="56">
        <v>10120</v>
      </c>
      <c r="I915" s="56">
        <v>83030</v>
      </c>
      <c r="J915" s="57">
        <v>360</v>
      </c>
      <c r="K915" s="47">
        <v>0</v>
      </c>
      <c r="L915" s="47"/>
      <c r="M915" s="47"/>
      <c r="N915" s="47"/>
      <c r="O915" s="47"/>
      <c r="P915" s="47">
        <v>5537</v>
      </c>
      <c r="Q915" s="47"/>
      <c r="R915" s="47"/>
      <c r="S915" s="47">
        <v>70000</v>
      </c>
      <c r="T915" s="47"/>
      <c r="U915" s="47"/>
      <c r="V915" s="47">
        <v>13931</v>
      </c>
      <c r="W915" s="47"/>
      <c r="X915" s="47"/>
      <c r="Y915" s="47"/>
      <c r="Z915" s="47"/>
      <c r="AA915" s="47">
        <v>0</v>
      </c>
      <c r="AB915" s="47"/>
      <c r="AC915" s="47"/>
      <c r="AD915" s="47"/>
      <c r="AE915" s="47"/>
      <c r="AF915" s="47"/>
      <c r="AG915" s="47">
        <f>AA915</f>
        <v>0</v>
      </c>
      <c r="AH915" s="47"/>
      <c r="AI915" s="47"/>
      <c r="AJ915" s="47"/>
      <c r="AK915" s="47"/>
      <c r="AL915" s="176">
        <v>0</v>
      </c>
      <c r="AM915" s="176"/>
      <c r="AN915" s="176"/>
      <c r="AO915" s="176">
        <v>0</v>
      </c>
    </row>
    <row r="916" spans="1:41" s="3" customFormat="1" ht="12.75">
      <c r="A916" s="5" t="s">
        <v>15</v>
      </c>
      <c r="B916" s="87" t="s">
        <v>15</v>
      </c>
      <c r="C916" s="85">
        <v>99</v>
      </c>
      <c r="D916" s="85">
        <v>0</v>
      </c>
      <c r="E916" s="84" t="s">
        <v>183</v>
      </c>
      <c r="F916" s="85">
        <v>0</v>
      </c>
      <c r="G916" s="85">
        <v>961</v>
      </c>
      <c r="H916" s="85">
        <v>10120</v>
      </c>
      <c r="I916" s="85">
        <v>83030</v>
      </c>
      <c r="J916" s="100">
        <v>800</v>
      </c>
      <c r="K916" s="34">
        <f>K917</f>
        <v>2500000</v>
      </c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>
        <f>AG917</f>
        <v>511176.02</v>
      </c>
      <c r="AH916" s="34"/>
      <c r="AI916" s="34"/>
      <c r="AJ916" s="34"/>
      <c r="AK916" s="34"/>
      <c r="AL916" s="34">
        <f>AL917</f>
        <v>2500000</v>
      </c>
      <c r="AM916" s="34"/>
      <c r="AN916" s="34"/>
      <c r="AO916" s="34">
        <f>AO917</f>
        <v>2500000</v>
      </c>
    </row>
    <row r="917" spans="1:41" ht="12.75">
      <c r="A917" s="5" t="s">
        <v>27</v>
      </c>
      <c r="B917" s="99" t="s">
        <v>27</v>
      </c>
      <c r="C917" s="85">
        <v>99</v>
      </c>
      <c r="D917" s="85">
        <v>0</v>
      </c>
      <c r="E917" s="84" t="s">
        <v>183</v>
      </c>
      <c r="F917" s="85">
        <v>0</v>
      </c>
      <c r="G917" s="85">
        <v>961</v>
      </c>
      <c r="H917" s="85">
        <v>10120</v>
      </c>
      <c r="I917" s="85">
        <v>83030</v>
      </c>
      <c r="J917" s="100">
        <v>870</v>
      </c>
      <c r="K917" s="34">
        <v>2500000</v>
      </c>
      <c r="L917" s="34"/>
      <c r="M917" s="34">
        <v>-356189.64</v>
      </c>
      <c r="N917" s="34">
        <v>-121410.64</v>
      </c>
      <c r="O917" s="34">
        <v>-272152</v>
      </c>
      <c r="P917" s="34">
        <v>-85513</v>
      </c>
      <c r="Q917" s="34">
        <v>-308838.72</v>
      </c>
      <c r="R917" s="34"/>
      <c r="S917" s="34">
        <v>-170000</v>
      </c>
      <c r="T917" s="34">
        <v>-30000</v>
      </c>
      <c r="U917" s="34">
        <v>-28500</v>
      </c>
      <c r="V917" s="34">
        <v>-407591.54</v>
      </c>
      <c r="W917" s="34"/>
      <c r="X917" s="34">
        <v>-49998</v>
      </c>
      <c r="Y917" s="34"/>
      <c r="Z917" s="34">
        <v>-1150002</v>
      </c>
      <c r="AA917" s="34">
        <v>-157100</v>
      </c>
      <c r="AB917" s="34"/>
      <c r="AC917" s="34">
        <v>-734084.13</v>
      </c>
      <c r="AD917" s="34">
        <v>2545870.88</v>
      </c>
      <c r="AE917" s="34">
        <v>-2143442.73</v>
      </c>
      <c r="AF917" s="34">
        <v>-300068</v>
      </c>
      <c r="AG917" s="34">
        <f>2500000+X917+Z917+AA917+AC917+AD917+AE917+AF917</f>
        <v>511176.02</v>
      </c>
      <c r="AH917" s="34"/>
      <c r="AI917" s="34"/>
      <c r="AJ917" s="34"/>
      <c r="AK917" s="34"/>
      <c r="AL917" s="34">
        <v>2500000</v>
      </c>
      <c r="AM917" s="34"/>
      <c r="AN917" s="34"/>
      <c r="AO917" s="34">
        <v>2500000</v>
      </c>
    </row>
    <row r="918" spans="2:41" ht="12.75">
      <c r="B918" s="203" t="s">
        <v>75</v>
      </c>
      <c r="C918" s="204"/>
      <c r="D918" s="204"/>
      <c r="E918" s="204"/>
      <c r="F918" s="204"/>
      <c r="G918" s="204"/>
      <c r="H918" s="204"/>
      <c r="I918" s="204"/>
      <c r="J918" s="204"/>
      <c r="K918" s="37">
        <f>K17+K443+K476+K701+K733+K819+K864</f>
        <v>773042605.4</v>
      </c>
      <c r="L918" s="146">
        <f>SUM(L17:L917)</f>
        <v>23921620.009999998</v>
      </c>
      <c r="M918" s="146">
        <f>SUM(M17:M917)</f>
        <v>4000000.0000000005</v>
      </c>
      <c r="N918" s="146">
        <f>SUM(N17:N917)</f>
        <v>16693196</v>
      </c>
      <c r="O918" s="146"/>
      <c r="P918" s="146">
        <f>SUM(P17:P917)</f>
        <v>27657858.759999998</v>
      </c>
      <c r="Q918" s="146"/>
      <c r="R918" s="146"/>
      <c r="S918" s="146"/>
      <c r="T918" s="146"/>
      <c r="U918" s="146">
        <f>SUM(U17:U917)</f>
        <v>29217891.029999994</v>
      </c>
      <c r="V918" s="146"/>
      <c r="W918" s="146">
        <f>SUM(W17:W917)</f>
        <v>30000000</v>
      </c>
      <c r="X918" s="146">
        <f>SUM(X17:X917)</f>
        <v>2843930</v>
      </c>
      <c r="Y918" s="146">
        <f>SUM(Y17:Y917)</f>
        <v>181070</v>
      </c>
      <c r="Z918" s="146">
        <f>SUM(Z17:Z917)</f>
        <v>-2566054.1399999997</v>
      </c>
      <c r="AA918" s="146"/>
      <c r="AB918" s="146"/>
      <c r="AC918" s="146">
        <f>SUM(AC17:AC917)</f>
        <v>1528029.75</v>
      </c>
      <c r="AD918" s="146"/>
      <c r="AE918" s="146">
        <f>SUM(AE17:AE917)</f>
        <v>13971000</v>
      </c>
      <c r="AF918" s="146"/>
      <c r="AG918" s="37">
        <f>AG17+AG443+AG476+AG701+AG733+AG819+AG864+AG850</f>
        <v>1019337254.8</v>
      </c>
      <c r="AH918" s="37"/>
      <c r="AI918" s="37"/>
      <c r="AJ918" s="37"/>
      <c r="AK918" s="37"/>
      <c r="AL918" s="37">
        <f>AL17+AL443+AL476+AL701+AL733+AL819+AL864+AL850</f>
        <v>882420778.03</v>
      </c>
      <c r="AM918" s="37"/>
      <c r="AN918" s="37"/>
      <c r="AO918" s="37">
        <f>AO17+AO443+AO476+AO701+AO733+AO819+AO864+AO850</f>
        <v>875762246.84</v>
      </c>
    </row>
    <row r="920" spans="38:41" ht="12.75">
      <c r="AL920" s="79"/>
      <c r="AM920" s="79"/>
      <c r="AN920" s="79"/>
      <c r="AO920" s="79"/>
    </row>
    <row r="921" spans="38:41" ht="12.75">
      <c r="AL921" s="80"/>
      <c r="AM921" s="80"/>
      <c r="AN921" s="80"/>
      <c r="AO921" s="80"/>
    </row>
    <row r="922" spans="38:41" ht="12.75">
      <c r="AL922" s="79"/>
      <c r="AM922" s="79"/>
      <c r="AN922" s="79"/>
      <c r="AO922" s="79"/>
    </row>
    <row r="923" spans="38:41" ht="12.75">
      <c r="AL923" s="79"/>
      <c r="AM923" s="79"/>
      <c r="AN923" s="79"/>
      <c r="AO923" s="79"/>
    </row>
    <row r="924" spans="38:41" ht="12.75">
      <c r="AL924" s="80"/>
      <c r="AM924" s="80"/>
      <c r="AN924" s="80"/>
      <c r="AO924" s="80"/>
    </row>
    <row r="925" spans="2:41" s="3" customFormat="1" ht="12.75">
      <c r="B925" s="165" t="s">
        <v>359</v>
      </c>
      <c r="C925" s="169"/>
      <c r="D925" s="169"/>
      <c r="E925" s="169"/>
      <c r="F925" s="169"/>
      <c r="G925" s="171"/>
      <c r="H925" s="171"/>
      <c r="I925" s="196" t="s">
        <v>268</v>
      </c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199"/>
      <c r="AF925" s="199"/>
      <c r="AG925" s="199"/>
      <c r="AH925" s="179"/>
      <c r="AI925" s="184"/>
      <c r="AJ925" s="190"/>
      <c r="AK925" s="194"/>
      <c r="AL925" s="206" t="s">
        <v>360</v>
      </c>
      <c r="AM925" s="206"/>
      <c r="AN925" s="206"/>
      <c r="AO925" s="206"/>
    </row>
    <row r="926" spans="2:40" ht="15.75">
      <c r="B926" s="166"/>
      <c r="C926" s="167"/>
      <c r="D926" s="167"/>
      <c r="E926" s="167"/>
      <c r="F926" s="167"/>
      <c r="G926" s="168"/>
      <c r="H926" s="168"/>
      <c r="I926" s="195"/>
      <c r="J926" s="195"/>
      <c r="K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  <c r="W926" s="195"/>
      <c r="X926" s="195"/>
      <c r="Y926" s="195"/>
      <c r="Z926" s="195"/>
      <c r="AA926" s="195"/>
      <c r="AB926" s="195"/>
      <c r="AC926" s="195"/>
      <c r="AD926" s="195"/>
      <c r="AE926" s="195"/>
      <c r="AF926" s="195"/>
      <c r="AG926" s="196"/>
      <c r="AH926" s="177"/>
      <c r="AI926" s="182"/>
      <c r="AJ926" s="189"/>
      <c r="AK926" s="193"/>
      <c r="AL926" s="79"/>
      <c r="AM926" s="79"/>
      <c r="AN926" s="79"/>
    </row>
    <row r="927" spans="38:41" ht="12.75">
      <c r="AL927" s="79"/>
      <c r="AM927" s="79"/>
      <c r="AN927" s="79"/>
      <c r="AO927" s="79"/>
    </row>
    <row r="928" spans="38:41" ht="12.75">
      <c r="AL928" s="80"/>
      <c r="AM928" s="80"/>
      <c r="AN928" s="80"/>
      <c r="AO928" s="80"/>
    </row>
    <row r="929" spans="38:41" ht="12.75">
      <c r="AL929" s="79"/>
      <c r="AM929" s="79"/>
      <c r="AN929" s="79"/>
      <c r="AO929" s="79"/>
    </row>
    <row r="930" spans="38:41" ht="12.75">
      <c r="AL930" s="79"/>
      <c r="AM930" s="79"/>
      <c r="AN930" s="79"/>
      <c r="AO930" s="79"/>
    </row>
    <row r="931" spans="38:41" ht="12.75">
      <c r="AL931" s="79"/>
      <c r="AM931" s="79"/>
      <c r="AN931" s="79"/>
      <c r="AO931" s="79"/>
    </row>
    <row r="932" spans="38:41" ht="12.75">
      <c r="AL932" s="79"/>
      <c r="AM932" s="79"/>
      <c r="AN932" s="79"/>
      <c r="AO932" s="79"/>
    </row>
  </sheetData>
  <sheetProtection/>
  <mergeCells count="8">
    <mergeCell ref="I926:AG926"/>
    <mergeCell ref="E1:J1"/>
    <mergeCell ref="B12:AO12"/>
    <mergeCell ref="B13:AO13"/>
    <mergeCell ref="B918:J918"/>
    <mergeCell ref="I925:AG925"/>
    <mergeCell ref="J11:AO11"/>
    <mergeCell ref="AL925:AO92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2018-10-04T12:45:18Z</dcterms:modified>
  <cp:category/>
  <cp:version/>
  <cp:contentType/>
  <cp:contentStatus/>
</cp:coreProperties>
</file>