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45" windowWidth="14805" windowHeight="4770" activeTab="0"/>
  </bookViews>
  <sheets>
    <sheet name="Прогр исп на 01 07 2018" sheetId="1" r:id="rId1"/>
  </sheets>
  <definedNames>
    <definedName name="_xlnm.Print_Titles" localSheetId="0">'Прогр исп на 01 07 2018'!$14:$15</definedName>
    <definedName name="_xlnm.Print_Area" localSheetId="0">'Прогр исп на 01 07 2018'!$A$1:$AD$920</definedName>
  </definedNames>
  <calcPr fullCalcOnLoad="1"/>
</workbook>
</file>

<file path=xl/sharedStrings.xml><?xml version="1.0" encoding="utf-8"?>
<sst xmlns="http://schemas.openxmlformats.org/spreadsheetml/2006/main" count="2946" uniqueCount="372">
  <si>
    <t/>
  </si>
  <si>
    <t>Наименование</t>
  </si>
  <si>
    <t>ГРБС</t>
  </si>
  <si>
    <t>ВР</t>
  </si>
  <si>
    <t>1</t>
  </si>
  <si>
    <t>2</t>
  </si>
  <si>
    <t>3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</si>
  <si>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</si>
  <si>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</si>
  <si>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</si>
  <si>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</si>
  <si>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</si>
  <si>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</si>
  <si>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</si>
  <si>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</si>
  <si>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</si>
  <si>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</si>
  <si>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</si>
  <si>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</si>
  <si>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</si>
  <si>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</si>
  <si>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</si>
  <si>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</si>
  <si>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</si>
  <si>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</si>
  <si>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</si>
  <si>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</si>
  <si>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</si>
  <si>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</si>
  <si>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</si>
  <si>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</si>
  <si>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</si>
  <si>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</si>
  <si>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</si>
  <si>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</si>
  <si>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</si>
  <si>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</si>
  <si>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</si>
  <si>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</si>
  <si>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</si>
  <si>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</si>
  <si>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</si>
  <si>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</si>
  <si>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</si>
  <si>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</si>
  <si>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</si>
  <si>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</si>
  <si>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</si>
  <si>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</si>
  <si>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</si>
  <si>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</si>
  <si>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</si>
  <si>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</si>
  <si>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</si>
  <si>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</si>
  <si>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</si>
  <si>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</si>
  <si>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</si>
  <si>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</si>
  <si>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</si>
  <si>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</si>
  <si>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</si>
  <si>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</si>
  <si>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Оценка имущества, признание прав и урегулирование отношений по государственной и муниципальной собственности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</si>
  <si>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</si>
  <si>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</si>
  <si>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</si>
  <si>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</si>
  <si>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</si>
  <si>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</si>
  <si>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О2</t>
  </si>
  <si>
    <t>О3</t>
  </si>
  <si>
    <t>О4</t>
  </si>
  <si>
    <t>Непрограммная деятельность</t>
  </si>
  <si>
    <t xml:space="preserve">Обслуживание государственного (муниципального) внутреннего долга </t>
  </si>
  <si>
    <t>Итого:</t>
  </si>
  <si>
    <t>О6</t>
  </si>
  <si>
    <t>Обеспечение населения чистой питьевой водой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</si>
  <si>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</si>
  <si>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</si>
  <si>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</si>
  <si>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Субсидии бюджетным учреждениям на иные цели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</si>
  <si>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</si>
  <si>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</si>
  <si>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Бюджетные инвестиции в объекты капитального строительства государственной (муниципальной) собственности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</si>
  <si>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</si>
  <si>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Подпрограмма «Обеспечение функционирования системы образования г. Клинцы» (2015- 2020 годы)</t>
  </si>
  <si>
    <t>Обеспечение функционирования системы образования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</si>
  <si>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</si>
  <si>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"Выполнение функций Клинцовской городской администрации" (2015 - 2020 годы)</t>
  </si>
  <si>
    <t>Муниципальная программа «Управление муниципальной собственностью городского округа «город Клинцы Брянской области» (2015-2020 годы)</t>
  </si>
  <si>
    <t>Муниципальная программа «Совершенствование системы образования г. Клинцы» (2015-2020 годы)</t>
  </si>
  <si>
    <t>Подпрограмма «Реализация образовательных программ» (2015 – 2020 годы)</t>
  </si>
  <si>
    <t>Подпрограмма «Управление в сфере образования» (2015- 2020 годы)</t>
  </si>
  <si>
    <t>Муниципальная программа «Управление муниципальными финансами городского округа «город Клинцы Брянской области» (2015-2020 годы)</t>
  </si>
  <si>
    <t>Обеспечение деятельности Главы Клинцовской городской администрации</t>
  </si>
  <si>
    <t>Обеспечение деятельности учреждений, оказывающих услуги в сфере культуры - МБУ Дом культуры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</si>
  <si>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</si>
  <si>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</si>
  <si>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</si>
  <si>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</si>
  <si>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</si>
  <si>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</si>
  <si>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</si>
  <si>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</si>
  <si>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</si>
  <si>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</si>
  <si>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</si>
  <si>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Обеспечение деятельности общеобразовательных организаций - Отдел образования Клинцовской городской администрации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</si>
  <si>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</si>
  <si>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</si>
  <si>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</si>
  <si>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</si>
  <si>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</si>
  <si>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Субсидии на организацию транспортного обслуживания населения автомобильным пассажирским транспортом в городском сообщении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</si>
  <si>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</si>
  <si>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Резервный фонд Клинцовской городской администрации</t>
  </si>
  <si>
    <t>Софинансирование объектов капитальных вложений муниципальной собственности</t>
  </si>
  <si>
    <t>Прочие расходы в области жилищного хозяйства</t>
  </si>
  <si>
    <t>Контольно-счетная палата города Клинцы</t>
  </si>
  <si>
    <t>Клинцовский городской Совет народных депутатов</t>
  </si>
  <si>
    <t>Прочие расходы в области жилищно-коммунального хозяйства</t>
  </si>
  <si>
    <t>Отдельные мероприятия по развитию образования</t>
  </si>
  <si>
    <t xml:space="preserve">Обеспечение мероприятий по развитию физической культуры и спорта в г. Клинцы </t>
  </si>
  <si>
    <t>Обеспечение мероприятий по развитию малого и среднего предпринимательства в городе Клинцы</t>
  </si>
  <si>
    <t>Обеспечение меоприятий по развитию культуры и сохранению культурного наследия города Клинцы</t>
  </si>
  <si>
    <t xml:space="preserve">Обеспечение мероприятий по пожарной безопасности </t>
  </si>
  <si>
    <t>05</t>
  </si>
  <si>
    <t>06</t>
  </si>
  <si>
    <t>Обеспечение мероприятий по реализации молодежной политики</t>
  </si>
  <si>
    <t>З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</si>
  <si>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</si>
  <si>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</si>
  <si>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</si>
  <si>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</si>
  <si>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многофункционального центра</t>
  </si>
  <si>
    <t>Предоставление субсидии бюджетным, автономным учреждениям и иным некоммерческим организациям</t>
  </si>
  <si>
    <t xml:space="preserve">Уплата прочих налогов, сборов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</si>
  <si>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</si>
  <si>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</si>
  <si>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мероприятий по повышению безопасности дорожного движения в городском округе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</si>
  <si>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</si>
  <si>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</si>
  <si>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г.Клинцы)</t>
  </si>
  <si>
    <t>Обеспечение мероприятий по профилактике терроризма и экстремизма на территории городского округа</t>
  </si>
  <si>
    <t>Дополнительные меры государственной поддержки обучающихся</t>
  </si>
  <si>
    <t>Мероприятия по проведению оздоровительной кампании детей</t>
  </si>
  <si>
    <t>Обеспечение мероприятий по совершенствованию системы профилактики правонарушений и усилению борьбы с преступностью в городе Клинцы</t>
  </si>
  <si>
    <t>Подпрограмма "Создание многофункционального центра предоставления государственных и муниципальных услуг" (2015-2020 годы)</t>
  </si>
  <si>
    <t>Подпрограмма "Содействие реализации полномочий в сфере  защиты населения и территории городского округа от чрезвычайных ситуаций" (2015-2020 годы)</t>
  </si>
  <si>
    <t>Подпрограмма "Совершенствование системы профилактики правонарушений и усиление борьбы с преступностью в городе Клинцы" (2014-2020 годы)</t>
  </si>
  <si>
    <t>Подпрограмма "Чистая вода на территории городского округа "город Клинцы Брянской области" (2016-2020 годы)</t>
  </si>
  <si>
    <t>Подпрограмма "Обеспечение жильем молодых семей" (на 2016-2020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</si>
  <si>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</si>
  <si>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 в 2016 году</t>
  </si>
  <si>
    <t>09602</t>
  </si>
  <si>
    <t>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</si>
  <si>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</si>
  <si>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</si>
  <si>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</si>
  <si>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</si>
  <si>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ОМ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</si>
  <si>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</si>
  <si>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Повышение качества и доступности предоставления государственных и муниципальных услуг</t>
  </si>
  <si>
    <t>Фонд оплаты труда государственных (муниципальных) органов</t>
  </si>
  <si>
    <t>09601</t>
  </si>
  <si>
    <t>Субсидии некоммерческим организациям (за исключением государственных (муниципальных) учреждений</t>
  </si>
  <si>
    <t>630</t>
  </si>
  <si>
    <t>Эффективное руководство и управление в сфере установленных функций</t>
  </si>
  <si>
    <t>Материальное обеспечение создания многофункционального центра предоставления муниципальных услуг (МФЦ)</t>
  </si>
  <si>
    <t>Создание, содержание и организация деятельности аварийно- спасательных служб и (или) аварийно- спасательных формирований на территории городского округа</t>
  </si>
  <si>
    <t>Снижение уровня преступности на территории города Клинцы</t>
  </si>
  <si>
    <t>Обеспечение функционирования системы учета муниципального имущества и контроля за его использованием</t>
  </si>
  <si>
    <t>Обеспечение доступности услуг дошкольного образования для детей дошкольного возраста</t>
  </si>
  <si>
    <t>Обеспечение развития способностей каждого ребенка как основы его успешного обучения в общеобразовательном учреждении и полноценной будущей жизни</t>
  </si>
  <si>
    <t>Совершенствование порядка предоставления муниципальных услуг и выполнения муниципальных функций в сфере образования</t>
  </si>
  <si>
    <t>Создание механизмов для повышения эффективности бюджетных расходов</t>
  </si>
  <si>
    <t>Повышение качества управления в сфере образования, в т.ч. за счет совершенствования системы информационного и экспертно- аналитического обеспечения принимаемых решений</t>
  </si>
  <si>
    <t>Обеспечение устойчивого развития системы образования в городе, доступности, качества и эффективности образования</t>
  </si>
  <si>
    <t>Обеспечение долгосрочной сбалансированности и устойчивости бюджетной системы городского округа. Реалистичность бюджета, повышение эффективности распределения бюджетных средств</t>
  </si>
  <si>
    <t>Увеличение объема использования подземных вод для обеспечения населения городского округа питьевой водой</t>
  </si>
  <si>
    <t>Проведение комплекса организационно- 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энергоемкости экономики на территории городского округа "город Клинцы Брянской области"</t>
  </si>
  <si>
    <t>Улучшение условий движения транспортных средств и пешеходов</t>
  </si>
  <si>
    <t>00</t>
  </si>
  <si>
    <t xml:space="preserve">Обеспечение мероприятий по улучшению условий и охране труда в организациях муниципального образования городской округ "город Клинцы Брянской области"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</si>
  <si>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</si>
  <si>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единовременного пособия при всех формах устройства детей, лишенных родительского попечения, в семью</t>
  </si>
  <si>
    <t>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</si>
  <si>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</si>
  <si>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(муниципальным) органов</t>
  </si>
  <si>
    <t>Прочая закупка товаров, работ и услуг для обеспечения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</si>
  <si>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 и услуг</t>
  </si>
  <si>
    <t>Обеспечение мероприятий по охране окружающей среды на территории городского округа " город Клинцы Брянской области"</t>
  </si>
  <si>
    <t>Участие в предупреждении и ликвидации последствий чрезвычайных ситуаций, обеспечение первичных мер пожарной безопасности на территории городского округа</t>
  </si>
  <si>
    <t>Обеспечение деятельности в сфере установленных функций органов местного самоуправления</t>
  </si>
  <si>
    <t>Предоставление молодым семьям- участникам программы социальных выплат на приобретение жилья эконом класса или строительства индивидуального жилья</t>
  </si>
  <si>
    <t>Муниципальная программа "Реализация полномочий в сфере жилищной политики городского округа "город Клинцы Брянской области" (2016-2020 годы)</t>
  </si>
  <si>
    <t>Муниципальная программа "Развитие топливно- энергетического комплекса, жилищно- коммунального и дорожного хозяйства городского округа "город Клинцы Брянской области" (2016-2020 годы)</t>
  </si>
  <si>
    <t>Формирование финансовых ресурсов для обеспечения благоустроенными жилыми помещениями граждан, переселяемых из аварийного жилищного фонда</t>
  </si>
  <si>
    <t>Подпрограмма "Переселение граждан из аварийного жилищного фонда на территории городского округа "город Клинцы Брянской области" (2016-2020 годы)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</si>
  <si>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</si>
  <si>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  (бездействий 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ужреждений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</si>
  <si>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бюджетов,  осуществляемых за счет средств, поступивших от Фонда</t>
  </si>
  <si>
    <t>S9602</t>
  </si>
  <si>
    <t>S4790</t>
  </si>
  <si>
    <t>Организация и проведение выборов и референдумов</t>
  </si>
  <si>
    <t>R0820</t>
  </si>
  <si>
    <t>Иные выплаты населению</t>
  </si>
  <si>
    <t>Обеспечение деятельности подведомственных учреждений дополнительного образования - МБУ ДО "Детская школа искусств им. Е.М. Беляева" г.Клинцы Брянской области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</si>
  <si>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</si>
  <si>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"Детско-юношеская спортивная школа "Луч" им. Виталия Фридзона"</t>
  </si>
  <si>
    <t>Обеспечение деятельности подведомственных учреждений дополнительного образования- МБУ ДО Станция юных техников г. Клинцы Брянской области и "Центр Детского творчества г.Клинцы Брянской области"</t>
  </si>
  <si>
    <t>S1270</t>
  </si>
  <si>
    <t>S4820</t>
  </si>
  <si>
    <t>Уплата иных платежей</t>
  </si>
  <si>
    <t>Уплата иных плптежей</t>
  </si>
  <si>
    <t>Уплата налогов, сборов и платежей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</si>
  <si>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</si>
  <si>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Реализация мероприятий по содействию создания новых мест в общеобразовательных организаиях</t>
  </si>
  <si>
    <t>R5200</t>
  </si>
  <si>
    <t>S5200</t>
  </si>
  <si>
    <t>Специальные расходы</t>
  </si>
  <si>
    <t>2017 год</t>
  </si>
  <si>
    <t xml:space="preserve">Обеспечение мероприятий комплексных мер противодействия злоупотреблению наркотиками и их незаконному обороту 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</si>
  <si>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</si>
  <si>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Информационное обеспечение деятельности органов местного самоуправления</t>
  </si>
  <si>
    <t xml:space="preserve"> Иные бюджетные ассигнования</t>
  </si>
  <si>
    <t xml:space="preserve">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</si>
  <si>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Обеспечение деятельности учреждений, оказывающих услуги в сфере культуры -МБУК "Центр культуры и досуга "Современник"</t>
  </si>
  <si>
    <t>Фонд оплаты труда государственных (муниципальных органов)</t>
  </si>
  <si>
    <t>Подпрограмма «Энергосбережение и повышение энергетической эффективности на территории городского округа «город Клинцы Брянской области» (2016-2020 годы)</t>
  </si>
  <si>
    <t>Подпрограмма "Повышение безопасности дорожного движения в городском округе "город Клинцы Брянской области" в 2016-2020 годах"</t>
  </si>
  <si>
    <t>25 01 2017</t>
  </si>
  <si>
    <t>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</si>
  <si>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S6170</t>
  </si>
  <si>
    <t>Мероприятия по разработке генерального плана городского округа "город Клинцы Брянской области"</t>
  </si>
  <si>
    <t>Мероприятия на поддержку госудврственных программ субъекту РФ и муниципальных программ формирования современной городской среды</t>
  </si>
  <si>
    <t>L5550</t>
  </si>
  <si>
    <t>08 02 2017</t>
  </si>
  <si>
    <t>Иные субсидии некоммерческим организациям (за исключением государственных (муниципальных) учреждений</t>
  </si>
  <si>
    <t>634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</si>
  <si>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</si>
  <si>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29 03 2017</t>
  </si>
  <si>
    <t>Уплата  иных платежей</t>
  </si>
  <si>
    <t>Мероприятия государственной программы Российской Федерации "Доступная среда" на 2011-2020 годы</t>
  </si>
  <si>
    <t>S0270</t>
  </si>
  <si>
    <t>26 04 2017</t>
  </si>
  <si>
    <t>R5550</t>
  </si>
  <si>
    <t>24 05 2017</t>
  </si>
  <si>
    <t>Формирование комфортной городской среды на территории городского округа "город Клинцы Брянской области на 2017 год"</t>
  </si>
  <si>
    <t xml:space="preserve">           Обеспечение мероприятий подпрограммы "Обеспечение жильем молодых семей" федеральной целевой программы "Жилище" на 2015-2020 годы</t>
  </si>
  <si>
    <t>R0200</t>
  </si>
  <si>
    <t>R0270</t>
  </si>
  <si>
    <t>28 06 2017</t>
  </si>
  <si>
    <t>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 Клинцы)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</si>
  <si>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</si>
  <si>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</si>
  <si>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    Субсидии бюджетным учреждениям на иные цели</t>
  </si>
  <si>
    <t>S4230</t>
  </si>
  <si>
    <t xml:space="preserve">            Субсидии некомерческим организациям (за исключением государственных (муницыпальных) учреждений)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</si>
  <si>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</si>
  <si>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L0200</t>
  </si>
  <si>
    <t>L0270</t>
  </si>
  <si>
    <t>19 07 2017</t>
  </si>
  <si>
    <t>26 07 2017</t>
  </si>
  <si>
    <t xml:space="preserve"> </t>
  </si>
  <si>
    <t>Прочие мероприятия по организации транспортного обслуживания населения</t>
  </si>
  <si>
    <t>Прочие мероприятия по формированию современной городской среды</t>
  </si>
  <si>
    <t>20 09 2017</t>
  </si>
  <si>
    <t>Мероприятия на поддержку отраслей культуры</t>
  </si>
  <si>
    <t>R5190</t>
  </si>
  <si>
    <t>25 10 2017</t>
  </si>
  <si>
    <t>Поддержка малого и среднего предпринимательства, включая крестьянские (фермерские) хозяйства</t>
  </si>
  <si>
    <t>L5270</t>
  </si>
  <si>
    <t>R5270</t>
  </si>
  <si>
    <t>S9601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</si>
  <si>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</si>
  <si>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Дворцы и дома культуры, клубы, выставочные залы</t>
  </si>
  <si>
    <t>Учреждения, обеспечивающие деятельность органов местного самоуправления и муниципальных учреждений</t>
  </si>
  <si>
    <t>Мероприятия в сфере архитектуры и градостроительства</t>
  </si>
  <si>
    <t xml:space="preserve">Организации дополнительного образования </t>
  </si>
  <si>
    <t>Мероприятия по улучшению условий охраны труда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</si>
  <si>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</si>
  <si>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Прочие мероприятия в области жилищно-коммунального хазяйства</t>
  </si>
  <si>
    <t>Мероприятия в сфере коммунального хозяйства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</si>
  <si>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</si>
  <si>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</si>
  <si>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</si>
  <si>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Организация и содержание мест захоронения твердых бытовых отходов</t>
  </si>
  <si>
    <t>Мероприятия по благоустройству</t>
  </si>
  <si>
    <t>Мероприятия в сфере охраны окружающей среды</t>
  </si>
  <si>
    <t>Мероприятия по работе с семьей, детьми и молодежью</t>
  </si>
  <si>
    <t>Противодействие злоупотреблению наркотиками и их незаконному обороту</t>
  </si>
  <si>
    <t xml:space="preserve">Мероприятия по развитию культуры 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</si>
  <si>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</si>
  <si>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</si>
  <si>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Оценка имущества, признание прав и регулирование отношений муниципальной собственности</t>
  </si>
  <si>
    <t>Сохранение, использование, популяризация и государственная охрана объектов культурного наследия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</si>
  <si>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</si>
  <si>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Многофункциональные центры предоставления государственных и муниципальных услуг</t>
  </si>
  <si>
    <t>Мероприятия в сфере пожарной безопасности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</si>
  <si>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</si>
  <si>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</si>
  <si>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Совершенствование системы профилактики правонарушений и усиление борьбы с преступностью</t>
  </si>
  <si>
    <t>Мероприятия государственной программы Российской Федерации «Доступная среда» на 2011 - 2020 годы</t>
  </si>
  <si>
    <t>Общеобразовательные организации</t>
  </si>
  <si>
    <t>Учреждения психолого-медико-социального сопровождения</t>
  </si>
  <si>
    <t>Мероприятия по развитию образования</t>
  </si>
  <si>
    <t xml:space="preserve">Отдельные мероприятия по развитию образования </t>
  </si>
  <si>
    <t>Приобретение специализированной техники для предприятий жилищно-коммунального комплекса</t>
  </si>
  <si>
    <t xml:space="preserve">Повышение энергетической эффективности и обеспечения энергосбережения </t>
  </si>
  <si>
    <t>Повышение безопасности дорожного движения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</si>
  <si>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</si>
  <si>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</si>
  <si>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Обеспечение деятельности депутатов представительного органа муниципального образования 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</si>
  <si>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</si>
  <si>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</si>
  <si>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Организация питания в образовательных организациях</t>
  </si>
  <si>
    <t>Уплата налогов, сборов и иных обязательных платежей</t>
  </si>
  <si>
    <t>Поддержка малого и среднего предпринимательства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</si>
  <si>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</si>
  <si>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Мобилизационная подготовка экономики</t>
  </si>
  <si>
    <t xml:space="preserve">          Иные бюджетные ассигнования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</si>
  <si>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</si>
  <si>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</si>
  <si>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L4970</t>
  </si>
  <si>
    <t xml:space="preserve">Организация временного трудоустройства несовершеннолетних граждан в возрасте от 14 до 18 лет </t>
  </si>
  <si>
    <t xml:space="preserve">              Субсидии бюджетным учреждениям на иные цели</t>
  </si>
  <si>
    <t>610</t>
  </si>
  <si>
    <t>612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</si>
  <si>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</si>
  <si>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</si>
  <si>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</si>
  <si>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</si>
  <si>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r>
      <t xml:space="preserve">Обеспечение мероприятий по капитальному ремонту многоквартирных домов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</si>
  <si>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Мероприятия по проведению оздоровительной кампании детей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</si>
  <si>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Софинансирование объектов капитальных вложений муниципальной собственности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</si>
  <si>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Обеспечение сохранности автомобильных дорог местного значения и условий безопасности движения по ним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</si>
  <si>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Формирование комфортной городской среды на территории городского округа "город Клинцы Брянской области </t>
    </r>
    <r>
      <rPr>
        <b/>
        <sz val="10"/>
        <color indexed="17"/>
        <rFont val="Times New Roman"/>
        <family val="1"/>
      </rPr>
      <t>на 2016-2020 годы"</t>
    </r>
  </si>
  <si>
    <t>Научно-исследовательские и опытно- конструкторские работы</t>
  </si>
  <si>
    <r>
      <t xml:space="preserve">Мероприятия  подпрограммы «Обеспечение жильем молодых семей» федеральной целевой программы «Жилище» на 2016- 2020 годы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</si>
  <si>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t>31 01 2018</t>
  </si>
  <si>
    <t>28 02 2018</t>
  </si>
  <si>
    <t>Субсидии на возмещение недополученных доходов и (или) возмещение фактически понесенных затрат в связи производством (реализацией) товаров, выполнением работ, оказанием услуг</t>
  </si>
  <si>
    <t xml:space="preserve">Софинансирование объектов капитальных вложений муниципальной собственности </t>
  </si>
  <si>
    <t>Социальные выплаты лицам, удостоенным звания почетного гражданина муниципального образования</t>
  </si>
  <si>
    <t>И.о. Главы города  Клинцы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</si>
  <si>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</si>
  <si>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52629R</t>
  </si>
  <si>
    <t>Мероприятия на поддержку отрасли культуры</t>
  </si>
  <si>
    <t>Мероприятия на поддержку госудврственных программ субъекту Российской Федерации и муниципальных программ формирования современной городской среды</t>
  </si>
  <si>
    <t>Утвержденный план на 2018 год</t>
  </si>
  <si>
    <t>Процент кассового исполнения к уточненным назначениям</t>
  </si>
  <si>
    <t>Разработка (аутуализация) документов стратегического планирования и прогнозирования</t>
  </si>
  <si>
    <t>L5190</t>
  </si>
  <si>
    <t>Формирование современной городской среды городского округа "город Клинцы Брянской области" на 2018-2020годы</t>
  </si>
  <si>
    <t>07</t>
  </si>
  <si>
    <t xml:space="preserve">Мероприятия по благоустройству </t>
  </si>
  <si>
    <t>81730</t>
  </si>
  <si>
    <t>81890</t>
  </si>
  <si>
    <t>Отдельные мероприятия по развитию образования за счет средств местного бюджета</t>
  </si>
  <si>
    <t>Отдельные мероприятия по развитию спорта</t>
  </si>
  <si>
    <t>S7640</t>
  </si>
  <si>
    <t>Исполнение исковых требований на основании вступивших в законную силу судебных актов, обязательств бюджета</t>
  </si>
  <si>
    <t>Государственная подднржка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</si>
  <si>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Иные выплаты, за исключением фонда оплаты труда государственных (муниципальных) органов лицам, привлекаемым законодательству для выполнения отдельных полномочий</t>
  </si>
  <si>
    <t>Приобретение специализированной техники для предприятий жилищно-коммунального хозяйства за счет средств местного бюджета</t>
  </si>
  <si>
    <t>S3430</t>
  </si>
  <si>
    <t>Отчет об исполнении расходов бюджета муниципального образования "городской округ "город Клинцы Брянской области"  по целевым статьям (муниципальным программам и непрограммным направлениям деятельности), группам и подгруппам видов расходов за 9 месяцев 2018 года</t>
  </si>
  <si>
    <t>Исполнено на 01 10 2018года</t>
  </si>
  <si>
    <t>Уточненный план на 01 10 2018года</t>
  </si>
  <si>
    <t>Приложение 3 к постановлению Клинцовской городской администрации от 30.10.2018 года № 2120/1 "Об утверждении отчета об исполнении бюджета муниципального образования "город Клинцы Брянской области" за 9 месяцев 2018 года"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</si>
</sst>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#,##0.0"/>
  </numFmts>
  <fonts count="8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Arial Cyr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sz val="10"/>
      <color rgb="FFFFC00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Arial Cyr"/>
      <family val="2"/>
    </font>
    <font>
      <sz val="8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top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52" fillId="0" borderId="0">
      <alignment horizontal="center" wrapText="1"/>
      <protection/>
    </xf>
    <xf numFmtId="0" fontId="53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53" fillId="27" borderId="0">
      <alignment/>
      <protection/>
    </xf>
    <xf numFmtId="0" fontId="52" fillId="0" borderId="0">
      <alignment horizontal="center"/>
      <protection/>
    </xf>
    <xf numFmtId="0" fontId="53" fillId="0" borderId="0">
      <alignment wrapText="1"/>
      <protection/>
    </xf>
    <xf numFmtId="0" fontId="53" fillId="0" borderId="0">
      <alignment/>
      <protection/>
    </xf>
    <xf numFmtId="0" fontId="53" fillId="27" borderId="1">
      <alignment/>
      <protection/>
    </xf>
    <xf numFmtId="0" fontId="53" fillId="0" borderId="2">
      <alignment horizontal="center" vertical="center" wrapText="1"/>
      <protection/>
    </xf>
    <xf numFmtId="0" fontId="53" fillId="27" borderId="3">
      <alignment/>
      <protection/>
    </xf>
    <xf numFmtId="0" fontId="54" fillId="0" borderId="2">
      <alignment vertical="top" wrapText="1"/>
      <protection/>
    </xf>
    <xf numFmtId="49" fontId="53" fillId="0" borderId="2">
      <alignment horizontal="center" vertical="top" shrinkToFit="1"/>
      <protection/>
    </xf>
    <xf numFmtId="4" fontId="53" fillId="0" borderId="2">
      <alignment horizontal="right" vertical="top" shrinkToFit="1"/>
      <protection/>
    </xf>
    <xf numFmtId="0" fontId="53" fillId="27" borderId="4">
      <alignment/>
      <protection/>
    </xf>
    <xf numFmtId="0" fontId="53" fillId="27" borderId="4">
      <alignment horizontal="left" shrinkToFit="1"/>
      <protection/>
    </xf>
    <xf numFmtId="0" fontId="54" fillId="0" borderId="2">
      <alignment vertical="top" wrapText="1"/>
      <protection/>
    </xf>
    <xf numFmtId="0" fontId="54" fillId="0" borderId="4">
      <alignment horizontal="right"/>
      <protection/>
    </xf>
    <xf numFmtId="4" fontId="54" fillId="28" borderId="4">
      <alignment horizontal="right" vertical="top" shrinkToFit="1"/>
      <protection/>
    </xf>
    <xf numFmtId="0" fontId="53" fillId="0" borderId="0">
      <alignment horizontal="left" wrapText="1"/>
      <protection/>
    </xf>
    <xf numFmtId="4" fontId="54" fillId="29" borderId="2">
      <alignment horizontal="right" vertical="top" shrinkToFit="1"/>
      <protection/>
    </xf>
    <xf numFmtId="0" fontId="53" fillId="27" borderId="3">
      <alignment horizontal="center"/>
      <protection/>
    </xf>
    <xf numFmtId="0" fontId="53" fillId="27" borderId="3">
      <alignment horizontal="left"/>
      <protection/>
    </xf>
    <xf numFmtId="4" fontId="54" fillId="0" borderId="2">
      <alignment horizontal="right" vertical="top" shrinkToFit="1"/>
      <protection/>
    </xf>
    <xf numFmtId="0" fontId="53" fillId="27" borderId="4">
      <alignment horizontal="center"/>
      <protection/>
    </xf>
    <xf numFmtId="0" fontId="53" fillId="27" borderId="4">
      <alignment horizontal="left"/>
      <protection/>
    </xf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5" fillId="36" borderId="5" applyNumberFormat="0" applyAlignment="0" applyProtection="0"/>
    <xf numFmtId="0" fontId="56" fillId="37" borderId="6" applyNumberFormat="0" applyAlignment="0" applyProtection="0"/>
    <xf numFmtId="0" fontId="57" fillId="37" borderId="5" applyNumberFormat="0" applyAlignment="0" applyProtection="0"/>
    <xf numFmtId="0" fontId="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8" borderId="11" applyNumberFormat="0" applyAlignment="0" applyProtection="0"/>
    <xf numFmtId="0" fontId="6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49" fillId="0" borderId="0">
      <alignment/>
      <protection/>
    </xf>
    <xf numFmtId="0" fontId="3" fillId="0" borderId="0">
      <alignment/>
      <protection/>
    </xf>
    <xf numFmtId="0" fontId="51" fillId="0" borderId="0">
      <alignment vertical="top" wrapText="1"/>
      <protection/>
    </xf>
    <xf numFmtId="0" fontId="3" fillId="40" borderId="0">
      <alignment/>
      <protection/>
    </xf>
    <xf numFmtId="0" fontId="49" fillId="0" borderId="0">
      <alignment/>
      <protection/>
    </xf>
    <xf numFmtId="0" fontId="5" fillId="4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42" borderId="12" applyNumberFormat="0" applyFont="0" applyAlignment="0" applyProtection="0"/>
    <xf numFmtId="0" fontId="49" fillId="42" borderId="12" applyNumberFormat="0" applyFon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1" fillId="43" borderId="0" applyNumberFormat="0" applyBorder="0" applyAlignment="0" applyProtection="0"/>
  </cellStyleXfs>
  <cellXfs count="204"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 quotePrefix="1">
      <alignment horizontal="justify" vertical="center" wrapText="1"/>
    </xf>
    <xf numFmtId="49" fontId="7" fillId="0" borderId="14" xfId="0" applyNumberFormat="1" applyFont="1" applyFill="1" applyBorder="1" applyAlignment="1" quotePrefix="1">
      <alignment horizontal="justify" vertical="center" wrapText="1"/>
    </xf>
    <xf numFmtId="49" fontId="7" fillId="44" borderId="14" xfId="0" applyNumberFormat="1" applyFont="1" applyFill="1" applyBorder="1" applyAlignment="1">
      <alignment horizontal="justify" vertical="center" wrapText="1"/>
    </xf>
    <xf numFmtId="49" fontId="4" fillId="44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4" xfId="0" applyNumberFormat="1" applyFont="1" applyFill="1" applyBorder="1" applyAlignment="1">
      <alignment horizontal="justify" vertical="top" wrapText="1"/>
    </xf>
    <xf numFmtId="49" fontId="7" fillId="44" borderId="14" xfId="0" applyNumberFormat="1" applyFont="1" applyFill="1" applyBorder="1" applyAlignment="1">
      <alignment horizontal="justify" vertical="top"/>
    </xf>
    <xf numFmtId="49" fontId="4" fillId="44" borderId="14" xfId="0" applyNumberFormat="1" applyFont="1" applyFill="1" applyBorder="1" applyAlignment="1" quotePrefix="1">
      <alignment horizontal="justify" vertical="center" wrapText="1"/>
    </xf>
    <xf numFmtId="49" fontId="4" fillId="44" borderId="14" xfId="0" applyNumberFormat="1" applyFont="1" applyFill="1" applyBorder="1" applyAlignment="1">
      <alignment horizontal="justify" wrapText="1"/>
    </xf>
    <xf numFmtId="49" fontId="4" fillId="40" borderId="14" xfId="0" applyNumberFormat="1" applyFont="1" applyFill="1" applyBorder="1" applyAlignment="1">
      <alignment horizontal="justify" vertical="top" wrapText="1"/>
    </xf>
    <xf numFmtId="49" fontId="72" fillId="0" borderId="14" xfId="0" applyNumberFormat="1" applyFont="1" applyFill="1" applyBorder="1" applyAlignment="1">
      <alignment horizontal="justify" vertical="center" wrapText="1"/>
    </xf>
    <xf numFmtId="0" fontId="72" fillId="0" borderId="0" xfId="0" applyFont="1" applyFill="1" applyAlignment="1">
      <alignment vertical="top" wrapText="1"/>
    </xf>
    <xf numFmtId="49" fontId="73" fillId="0" borderId="14" xfId="0" applyNumberFormat="1" applyFont="1" applyFill="1" applyBorder="1" applyAlignment="1">
      <alignment horizontal="justify" vertical="center" wrapText="1"/>
    </xf>
    <xf numFmtId="49" fontId="74" fillId="0" borderId="14" xfId="0" applyNumberFormat="1" applyFont="1" applyFill="1" applyBorder="1" applyAlignment="1">
      <alignment horizontal="justify" vertical="center" wrapText="1"/>
    </xf>
    <xf numFmtId="49" fontId="73" fillId="0" borderId="14" xfId="0" applyNumberFormat="1" applyFont="1" applyBorder="1" applyAlignment="1">
      <alignment horizontal="justify" wrapText="1"/>
    </xf>
    <xf numFmtId="49" fontId="73" fillId="44" borderId="14" xfId="0" applyNumberFormat="1" applyFont="1" applyFill="1" applyBorder="1" applyAlignment="1" quotePrefix="1">
      <alignment horizontal="justify" vertical="center" wrapText="1"/>
    </xf>
    <xf numFmtId="49" fontId="73" fillId="44" borderId="14" xfId="0" applyNumberFormat="1" applyFont="1" applyFill="1" applyBorder="1" applyAlignment="1">
      <alignment horizontal="justify" vertical="center" wrapText="1"/>
    </xf>
    <xf numFmtId="49" fontId="74" fillId="44" borderId="14" xfId="0" applyNumberFormat="1" applyFont="1" applyFill="1" applyBorder="1" applyAlignment="1">
      <alignment horizontal="justify" wrapText="1"/>
    </xf>
    <xf numFmtId="49" fontId="74" fillId="44" borderId="14" xfId="0" applyNumberFormat="1" applyFont="1" applyFill="1" applyBorder="1" applyAlignment="1">
      <alignment horizontal="justify" vertical="center" wrapText="1"/>
    </xf>
    <xf numFmtId="49" fontId="73" fillId="0" borderId="14" xfId="0" applyNumberFormat="1" applyFont="1" applyFill="1" applyBorder="1" applyAlignment="1">
      <alignment horizontal="justify" vertical="top" wrapText="1"/>
    </xf>
    <xf numFmtId="49" fontId="73" fillId="40" borderId="14" xfId="0" applyNumberFormat="1" applyFont="1" applyFill="1" applyBorder="1" applyAlignment="1">
      <alignment horizontal="justify" vertical="top" wrapText="1"/>
    </xf>
    <xf numFmtId="0" fontId="7" fillId="45" borderId="0" xfId="0" applyFont="1" applyFill="1" applyAlignment="1">
      <alignment vertical="top" wrapText="1"/>
    </xf>
    <xf numFmtId="49" fontId="75" fillId="0" borderId="14" xfId="0" applyNumberFormat="1" applyFont="1" applyFill="1" applyBorder="1" applyAlignment="1">
      <alignment horizontal="justify" vertical="center" wrapText="1"/>
    </xf>
    <xf numFmtId="49" fontId="76" fillId="44" borderId="14" xfId="0" applyNumberFormat="1" applyFont="1" applyFill="1" applyBorder="1" applyAlignment="1">
      <alignment horizontal="justify" vertical="center" wrapText="1"/>
    </xf>
    <xf numFmtId="49" fontId="77" fillId="44" borderId="14" xfId="0" applyNumberFormat="1" applyFont="1" applyFill="1" applyBorder="1" applyAlignment="1">
      <alignment horizontal="justify" vertical="center" wrapText="1"/>
    </xf>
    <xf numFmtId="49" fontId="76" fillId="44" borderId="14" xfId="0" applyNumberFormat="1" applyFont="1" applyFill="1" applyBorder="1" applyAlignment="1">
      <alignment horizontal="justify" wrapText="1"/>
    </xf>
    <xf numFmtId="0" fontId="7" fillId="46" borderId="2" xfId="60" applyNumberFormat="1" applyFont="1" applyFill="1" applyAlignment="1" applyProtection="1">
      <alignment horizontal="justify" vertical="top" wrapText="1"/>
      <protection locked="0"/>
    </xf>
    <xf numFmtId="4" fontId="7" fillId="46" borderId="14" xfId="0" applyNumberFormat="1" applyFont="1" applyFill="1" applyBorder="1" applyAlignment="1">
      <alignment horizontal="right" vertical="center" wrapText="1"/>
    </xf>
    <xf numFmtId="49" fontId="78" fillId="44" borderId="14" xfId="0" applyNumberFormat="1" applyFont="1" applyFill="1" applyBorder="1" applyAlignment="1">
      <alignment horizontal="justify" vertical="center" wrapText="1"/>
    </xf>
    <xf numFmtId="49" fontId="79" fillId="44" borderId="14" xfId="0" applyNumberFormat="1" applyFont="1" applyFill="1" applyBorder="1" applyAlignment="1">
      <alignment horizontal="justify" vertical="center" wrapText="1"/>
    </xf>
    <xf numFmtId="4" fontId="4" fillId="46" borderId="14" xfId="0" applyNumberFormat="1" applyFont="1" applyFill="1" applyBorder="1" applyAlignment="1">
      <alignment horizontal="right" vertical="center" wrapText="1"/>
    </xf>
    <xf numFmtId="0" fontId="7" fillId="0" borderId="2" xfId="60" applyNumberFormat="1" applyFont="1" applyProtection="1">
      <alignment vertical="top" wrapText="1"/>
      <protection locked="0"/>
    </xf>
    <xf numFmtId="0" fontId="4" fillId="0" borderId="2" xfId="60" applyNumberFormat="1" applyFont="1" applyProtection="1">
      <alignment vertical="top" wrapText="1"/>
      <protection locked="0"/>
    </xf>
    <xf numFmtId="0" fontId="74" fillId="0" borderId="0" xfId="0" applyFont="1" applyFill="1" applyAlignment="1">
      <alignment vertical="top" wrapText="1"/>
    </xf>
    <xf numFmtId="0" fontId="73" fillId="46" borderId="14" xfId="0" applyFont="1" applyFill="1" applyBorder="1" applyAlignment="1">
      <alignment horizontal="right" vertical="center" wrapText="1"/>
    </xf>
    <xf numFmtId="4" fontId="73" fillId="46" borderId="14" xfId="0" applyNumberFormat="1" applyFont="1" applyFill="1" applyBorder="1" applyAlignment="1">
      <alignment horizontal="right" vertical="center" wrapText="1"/>
    </xf>
    <xf numFmtId="0" fontId="73" fillId="46" borderId="0" xfId="0" applyFont="1" applyFill="1" applyAlignment="1">
      <alignment vertical="top" wrapText="1"/>
    </xf>
    <xf numFmtId="0" fontId="73" fillId="0" borderId="0" xfId="0" applyFont="1" applyFill="1" applyAlignment="1">
      <alignment vertical="top" wrapText="1"/>
    </xf>
    <xf numFmtId="0" fontId="73" fillId="0" borderId="2" xfId="60" applyNumberFormat="1" applyFont="1" applyProtection="1">
      <alignment vertical="top" wrapText="1"/>
      <protection locked="0"/>
    </xf>
    <xf numFmtId="0" fontId="74" fillId="0" borderId="2" xfId="60" applyNumberFormat="1" applyFont="1" applyProtection="1">
      <alignment vertical="top" wrapText="1"/>
      <protection locked="0"/>
    </xf>
    <xf numFmtId="4" fontId="74" fillId="46" borderId="14" xfId="0" applyNumberFormat="1" applyFont="1" applyFill="1" applyBorder="1" applyAlignment="1">
      <alignment horizontal="right" vertical="center" wrapText="1"/>
    </xf>
    <xf numFmtId="49" fontId="75" fillId="44" borderId="14" xfId="0" applyNumberFormat="1" applyFont="1" applyFill="1" applyBorder="1" applyAlignment="1">
      <alignment horizontal="justify" vertical="center" wrapText="1"/>
    </xf>
    <xf numFmtId="0" fontId="75" fillId="0" borderId="0" xfId="0" applyFont="1" applyFill="1" applyAlignment="1">
      <alignment vertical="top" wrapText="1"/>
    </xf>
    <xf numFmtId="49" fontId="80" fillId="44" borderId="14" xfId="0" applyNumberFormat="1" applyFont="1" applyFill="1" applyBorder="1" applyAlignment="1">
      <alignment horizontal="justify" vertical="center" wrapText="1"/>
    </xf>
    <xf numFmtId="49" fontId="80" fillId="0" borderId="14" xfId="0" applyNumberFormat="1" applyFont="1" applyFill="1" applyBorder="1" applyAlignment="1">
      <alignment horizontal="justify" vertical="center" wrapText="1"/>
    </xf>
    <xf numFmtId="0" fontId="80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74" fillId="46" borderId="14" xfId="0" applyNumberFormat="1" applyFont="1" applyFill="1" applyBorder="1" applyAlignment="1">
      <alignment horizontal="justify" vertical="center" wrapText="1"/>
    </xf>
    <xf numFmtId="49" fontId="74" fillId="46" borderId="14" xfId="0" applyNumberFormat="1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right" vertical="center" wrapText="1"/>
    </xf>
    <xf numFmtId="49" fontId="75" fillId="44" borderId="14" xfId="0" applyNumberFormat="1" applyFont="1" applyFill="1" applyBorder="1" applyAlignment="1" quotePrefix="1">
      <alignment horizontal="justify" vertical="center" wrapText="1"/>
    </xf>
    <xf numFmtId="49" fontId="75" fillId="44" borderId="14" xfId="0" applyNumberFormat="1" applyFont="1" applyFill="1" applyBorder="1" applyAlignment="1">
      <alignment horizontal="justify" wrapText="1"/>
    </xf>
    <xf numFmtId="49" fontId="75" fillId="0" borderId="14" xfId="0" applyNumberFormat="1" applyFont="1" applyBorder="1" applyAlignment="1">
      <alignment horizontal="justify" wrapText="1"/>
    </xf>
    <xf numFmtId="49" fontId="80" fillId="44" borderId="14" xfId="0" applyNumberFormat="1" applyFont="1" applyFill="1" applyBorder="1" applyAlignment="1">
      <alignment horizontal="justify" wrapText="1"/>
    </xf>
    <xf numFmtId="49" fontId="75" fillId="0" borderId="14" xfId="0" applyNumberFormat="1" applyFont="1" applyFill="1" applyBorder="1" applyAlignment="1" quotePrefix="1">
      <alignment horizontal="justify" vertical="center" wrapText="1"/>
    </xf>
    <xf numFmtId="49" fontId="73" fillId="46" borderId="14" xfId="0" applyNumberFormat="1" applyFont="1" applyFill="1" applyBorder="1" applyAlignment="1">
      <alignment horizontal="justify" vertical="center" wrapText="1"/>
    </xf>
    <xf numFmtId="0" fontId="73" fillId="46" borderId="14" xfId="0" applyFont="1" applyFill="1" applyBorder="1" applyAlignment="1">
      <alignment horizontal="center" vertical="center" wrapText="1"/>
    </xf>
    <xf numFmtId="0" fontId="73" fillId="46" borderId="14" xfId="0" applyNumberFormat="1" applyFont="1" applyFill="1" applyBorder="1" applyAlignment="1">
      <alignment horizontal="center" vertical="center" wrapText="1"/>
    </xf>
    <xf numFmtId="0" fontId="74" fillId="46" borderId="0" xfId="0" applyFont="1" applyFill="1" applyAlignment="1">
      <alignment vertical="top" wrapText="1"/>
    </xf>
    <xf numFmtId="0" fontId="74" fillId="46" borderId="14" xfId="0" applyNumberFormat="1" applyFont="1" applyFill="1" applyBorder="1" applyAlignment="1">
      <alignment horizontal="center" vertical="center" wrapText="1"/>
    </xf>
    <xf numFmtId="4" fontId="0" fillId="46" borderId="14" xfId="62" applyFont="1" applyFill="1" applyBorder="1" applyAlignment="1" applyProtection="1">
      <alignment horizontal="center" vertical="top" shrinkToFit="1"/>
      <protection/>
    </xf>
    <xf numFmtId="49" fontId="4" fillId="45" borderId="14" xfId="0" applyNumberFormat="1" applyFont="1" applyFill="1" applyBorder="1" applyAlignment="1">
      <alignment horizontal="justify" vertical="center" wrapText="1"/>
    </xf>
    <xf numFmtId="0" fontId="4" fillId="45" borderId="0" xfId="0" applyFont="1" applyFill="1" applyAlignment="1">
      <alignment vertical="top" wrapText="1"/>
    </xf>
    <xf numFmtId="0" fontId="0" fillId="46" borderId="14" xfId="62" applyNumberFormat="1" applyFont="1" applyFill="1" applyBorder="1" applyAlignment="1" applyProtection="1">
      <alignment horizontal="center" vertical="center" shrinkToFit="1"/>
      <protection/>
    </xf>
    <xf numFmtId="49" fontId="73" fillId="46" borderId="14" xfId="0" applyNumberFormat="1" applyFont="1" applyFill="1" applyBorder="1" applyAlignment="1">
      <alignment horizontal="justify" wrapText="1"/>
    </xf>
    <xf numFmtId="49" fontId="73" fillId="46" borderId="14" xfId="0" applyNumberFormat="1" applyFont="1" applyFill="1" applyBorder="1" applyAlignment="1">
      <alignment horizontal="center" vertical="center" wrapText="1"/>
    </xf>
    <xf numFmtId="0" fontId="73" fillId="46" borderId="14" xfId="0" applyFont="1" applyFill="1" applyBorder="1" applyAlignment="1">
      <alignment horizontal="right" vertical="top" wrapText="1"/>
    </xf>
    <xf numFmtId="4" fontId="73" fillId="46" borderId="14" xfId="0" applyNumberFormat="1" applyFont="1" applyFill="1" applyBorder="1" applyAlignment="1">
      <alignment horizontal="right" vertical="top" wrapText="1"/>
    </xf>
    <xf numFmtId="49" fontId="74" fillId="46" borderId="14" xfId="0" applyNumberFormat="1" applyFont="1" applyFill="1" applyBorder="1" applyAlignment="1">
      <alignment horizontal="justify" wrapText="1"/>
    </xf>
    <xf numFmtId="49" fontId="4" fillId="45" borderId="14" xfId="0" applyNumberFormat="1" applyFont="1" applyFill="1" applyBorder="1" applyAlignment="1" quotePrefix="1">
      <alignment horizontal="justify" vertical="center" wrapText="1"/>
    </xf>
    <xf numFmtId="49" fontId="7" fillId="46" borderId="0" xfId="0" applyNumberFormat="1" applyFont="1" applyFill="1" applyAlignment="1">
      <alignment horizontal="justify" vertical="top" wrapText="1"/>
    </xf>
    <xf numFmtId="4" fontId="7" fillId="46" borderId="0" xfId="0" applyNumberFormat="1" applyFont="1" applyFill="1" applyAlignment="1">
      <alignment vertical="top" wrapText="1"/>
    </xf>
    <xf numFmtId="4" fontId="7" fillId="46" borderId="0" xfId="0" applyNumberFormat="1" applyFont="1" applyFill="1" applyAlignment="1">
      <alignment horizontal="right" vertical="center" wrapText="1"/>
    </xf>
    <xf numFmtId="49" fontId="7" fillId="46" borderId="0" xfId="0" applyNumberFormat="1" applyFont="1" applyFill="1" applyBorder="1" applyAlignment="1">
      <alignment horizontal="justify" vertical="center" wrapText="1"/>
    </xf>
    <xf numFmtId="0" fontId="2" fillId="46" borderId="0" xfId="0" applyFont="1" applyFill="1" applyAlignment="1">
      <alignment wrapText="1"/>
    </xf>
    <xf numFmtId="0" fontId="7" fillId="46" borderId="0" xfId="0" applyFont="1" applyFill="1" applyAlignment="1">
      <alignment horizontal="center" vertical="top" wrapText="1"/>
    </xf>
    <xf numFmtId="49" fontId="7" fillId="46" borderId="14" xfId="0" applyNumberFormat="1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horizontal="center" vertical="center" wrapText="1"/>
    </xf>
    <xf numFmtId="4" fontId="7" fillId="46" borderId="14" xfId="0" applyNumberFormat="1" applyFont="1" applyFill="1" applyBorder="1" applyAlignment="1">
      <alignment horizontal="center" vertical="center" wrapText="1"/>
    </xf>
    <xf numFmtId="49" fontId="4" fillId="46" borderId="14" xfId="0" applyNumberFormat="1" applyFont="1" applyFill="1" applyBorder="1" applyAlignment="1">
      <alignment horizontal="justify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right" vertical="center" wrapText="1"/>
    </xf>
    <xf numFmtId="49" fontId="4" fillId="46" borderId="14" xfId="0" applyNumberFormat="1" applyFont="1" applyFill="1" applyBorder="1" applyAlignment="1" quotePrefix="1">
      <alignment horizontal="justify" vertical="center" wrapText="1"/>
    </xf>
    <xf numFmtId="0" fontId="4" fillId="46" borderId="14" xfId="0" applyFont="1" applyFill="1" applyBorder="1" applyAlignment="1">
      <alignment horizontal="center" vertical="top" wrapText="1"/>
    </xf>
    <xf numFmtId="0" fontId="4" fillId="46" borderId="14" xfId="0" applyFont="1" applyFill="1" applyBorder="1" applyAlignment="1">
      <alignment vertical="top" wrapText="1"/>
    </xf>
    <xf numFmtId="0" fontId="4" fillId="46" borderId="14" xfId="0" applyFont="1" applyFill="1" applyBorder="1" applyAlignment="1">
      <alignment horizontal="right" vertical="top" wrapText="1"/>
    </xf>
    <xf numFmtId="4" fontId="4" fillId="46" borderId="14" xfId="0" applyNumberFormat="1" applyFont="1" applyFill="1" applyBorder="1" applyAlignment="1">
      <alignment horizontal="right" vertical="top" wrapText="1"/>
    </xf>
    <xf numFmtId="0" fontId="4" fillId="46" borderId="14" xfId="0" applyFont="1" applyFill="1" applyBorder="1" applyAlignment="1">
      <alignment horizontal="left" vertical="top" wrapText="1"/>
    </xf>
    <xf numFmtId="49" fontId="4" fillId="46" borderId="14" xfId="0" applyNumberFormat="1" applyFont="1" applyFill="1" applyBorder="1" applyAlignment="1">
      <alignment horizontal="center" vertical="center" wrapText="1"/>
    </xf>
    <xf numFmtId="49" fontId="7" fillId="46" borderId="14" xfId="0" applyNumberFormat="1" applyFont="1" applyFill="1" applyBorder="1" applyAlignment="1" quotePrefix="1">
      <alignment horizontal="justify" vertical="center" wrapText="1"/>
    </xf>
    <xf numFmtId="49" fontId="7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center" wrapText="1"/>
    </xf>
    <xf numFmtId="0" fontId="7" fillId="46" borderId="14" xfId="0" applyFont="1" applyFill="1" applyBorder="1" applyAlignment="1">
      <alignment horizontal="right" vertical="center" wrapText="1"/>
    </xf>
    <xf numFmtId="49" fontId="81" fillId="46" borderId="14" xfId="0" applyNumberFormat="1" applyFont="1" applyFill="1" applyBorder="1" applyAlignment="1">
      <alignment horizontal="justify" vertical="center" wrapText="1"/>
    </xf>
    <xf numFmtId="4" fontId="72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top"/>
    </xf>
    <xf numFmtId="0" fontId="11" fillId="46" borderId="14" xfId="0" applyFont="1" applyFill="1" applyBorder="1" applyAlignment="1">
      <alignment horizontal="justify" vertical="top" wrapText="1"/>
    </xf>
    <xf numFmtId="49" fontId="73" fillId="46" borderId="14" xfId="0" applyNumberFormat="1" applyFont="1" applyFill="1" applyBorder="1" applyAlignment="1" quotePrefix="1">
      <alignment horizontal="justify" vertical="center" wrapText="1"/>
    </xf>
    <xf numFmtId="49" fontId="76" fillId="46" borderId="14" xfId="0" applyNumberFormat="1" applyFont="1" applyFill="1" applyBorder="1" applyAlignment="1">
      <alignment horizontal="justify" vertical="center" wrapText="1"/>
    </xf>
    <xf numFmtId="0" fontId="76" fillId="46" borderId="14" xfId="0" applyFont="1" applyFill="1" applyBorder="1" applyAlignment="1">
      <alignment horizontal="center" vertical="center" wrapText="1"/>
    </xf>
    <xf numFmtId="0" fontId="76" fillId="46" borderId="14" xfId="0" applyFont="1" applyFill="1" applyBorder="1" applyAlignment="1">
      <alignment horizontal="right" vertical="center" wrapText="1"/>
    </xf>
    <xf numFmtId="4" fontId="76" fillId="46" borderId="14" xfId="0" applyNumberFormat="1" applyFont="1" applyFill="1" applyBorder="1" applyAlignment="1">
      <alignment horizontal="right" vertical="center" wrapText="1"/>
    </xf>
    <xf numFmtId="49" fontId="77" fillId="46" borderId="14" xfId="0" applyNumberFormat="1" applyFont="1" applyFill="1" applyBorder="1" applyAlignment="1">
      <alignment horizontal="justify" vertical="center" wrapText="1"/>
    </xf>
    <xf numFmtId="0" fontId="77" fillId="46" borderId="14" xfId="0" applyFont="1" applyFill="1" applyBorder="1" applyAlignment="1">
      <alignment horizontal="center" vertical="center" wrapText="1"/>
    </xf>
    <xf numFmtId="0" fontId="77" fillId="46" borderId="14" xfId="0" applyFont="1" applyFill="1" applyBorder="1" applyAlignment="1">
      <alignment horizontal="right" vertical="center" wrapText="1"/>
    </xf>
    <xf numFmtId="4" fontId="77" fillId="46" borderId="14" xfId="0" applyNumberFormat="1" applyFont="1" applyFill="1" applyBorder="1" applyAlignment="1">
      <alignment horizontal="right" vertical="center" wrapText="1"/>
    </xf>
    <xf numFmtId="49" fontId="76" fillId="46" borderId="14" xfId="0" applyNumberFormat="1" applyFont="1" applyFill="1" applyBorder="1" applyAlignment="1">
      <alignment horizontal="justify" wrapText="1"/>
    </xf>
    <xf numFmtId="49" fontId="75" fillId="46" borderId="14" xfId="0" applyNumberFormat="1" applyFont="1" applyFill="1" applyBorder="1" applyAlignment="1">
      <alignment horizontal="justify" vertical="center" wrapText="1"/>
    </xf>
    <xf numFmtId="49" fontId="75" fillId="46" borderId="14" xfId="0" applyNumberFormat="1" applyFont="1" applyFill="1" applyBorder="1" applyAlignment="1">
      <alignment horizontal="center" vertical="center" wrapText="1"/>
    </xf>
    <xf numFmtId="0" fontId="75" fillId="46" borderId="14" xfId="0" applyFont="1" applyFill="1" applyBorder="1" applyAlignment="1">
      <alignment horizontal="center" vertical="center" wrapText="1"/>
    </xf>
    <xf numFmtId="0" fontId="75" fillId="46" borderId="14" xfId="0" applyFont="1" applyFill="1" applyBorder="1" applyAlignment="1">
      <alignment horizontal="right" vertical="center" wrapText="1"/>
    </xf>
    <xf numFmtId="4" fontId="75" fillId="46" borderId="14" xfId="0" applyNumberFormat="1" applyFont="1" applyFill="1" applyBorder="1" applyAlignment="1">
      <alignment horizontal="right" vertical="center" wrapText="1"/>
    </xf>
    <xf numFmtId="49" fontId="80" fillId="46" borderId="14" xfId="0" applyNumberFormat="1" applyFont="1" applyFill="1" applyBorder="1" applyAlignment="1">
      <alignment horizontal="justify" vertical="center" wrapText="1"/>
    </xf>
    <xf numFmtId="49" fontId="80" fillId="46" borderId="14" xfId="0" applyNumberFormat="1" applyFont="1" applyFill="1" applyBorder="1" applyAlignment="1">
      <alignment horizontal="center" vertical="center" wrapText="1"/>
    </xf>
    <xf numFmtId="0" fontId="80" fillId="46" borderId="14" xfId="0" applyFont="1" applyFill="1" applyBorder="1" applyAlignment="1">
      <alignment horizontal="center" vertical="center" wrapText="1"/>
    </xf>
    <xf numFmtId="0" fontId="80" fillId="46" borderId="14" xfId="0" applyFont="1" applyFill="1" applyBorder="1" applyAlignment="1">
      <alignment horizontal="right" vertical="center" wrapText="1"/>
    </xf>
    <xf numFmtId="4" fontId="80" fillId="46" borderId="14" xfId="0" applyNumberFormat="1" applyFont="1" applyFill="1" applyBorder="1" applyAlignment="1">
      <alignment horizontal="right" vertical="center" wrapText="1"/>
    </xf>
    <xf numFmtId="0" fontId="73" fillId="46" borderId="14" xfId="0" applyFont="1" applyFill="1" applyBorder="1" applyAlignment="1">
      <alignment horizontal="left" vertical="top" wrapText="1"/>
    </xf>
    <xf numFmtId="4" fontId="7" fillId="46" borderId="14" xfId="108" applyNumberFormat="1" applyFont="1" applyFill="1" applyBorder="1" applyAlignment="1">
      <alignment horizontal="right" vertical="center" wrapText="1"/>
    </xf>
    <xf numFmtId="0" fontId="4" fillId="46" borderId="14" xfId="60" applyNumberFormat="1" applyFont="1" applyFill="1" applyBorder="1" applyAlignment="1" applyProtection="1">
      <alignment horizontal="justify" vertical="top" wrapText="1"/>
      <protection/>
    </xf>
    <xf numFmtId="0" fontId="7" fillId="46" borderId="2" xfId="60" applyNumberFormat="1" applyFont="1" applyFill="1" applyProtection="1">
      <alignment vertical="top" wrapText="1"/>
      <protection locked="0"/>
    </xf>
    <xf numFmtId="49" fontId="75" fillId="46" borderId="14" xfId="0" applyNumberFormat="1" applyFont="1" applyFill="1" applyBorder="1" applyAlignment="1" quotePrefix="1">
      <alignment horizontal="justify" vertical="center" wrapText="1"/>
    </xf>
    <xf numFmtId="0" fontId="75" fillId="46" borderId="14" xfId="0" applyFont="1" applyFill="1" applyBorder="1" applyAlignment="1">
      <alignment horizontal="right" vertical="top" wrapText="1"/>
    </xf>
    <xf numFmtId="4" fontId="75" fillId="46" borderId="14" xfId="0" applyNumberFormat="1" applyFont="1" applyFill="1" applyBorder="1" applyAlignment="1">
      <alignment horizontal="right" vertical="top" wrapText="1"/>
    </xf>
    <xf numFmtId="0" fontId="73" fillId="46" borderId="2" xfId="60" applyNumberFormat="1" applyFont="1" applyFill="1" applyProtection="1">
      <alignment vertical="top" wrapText="1"/>
      <protection locked="0"/>
    </xf>
    <xf numFmtId="0" fontId="74" fillId="46" borderId="2" xfId="60" applyNumberFormat="1" applyFont="1" applyFill="1" applyProtection="1">
      <alignment vertical="top" wrapText="1"/>
      <protection locked="0"/>
    </xf>
    <xf numFmtId="49" fontId="75" fillId="46" borderId="14" xfId="0" applyNumberFormat="1" applyFont="1" applyFill="1" applyBorder="1" applyAlignment="1">
      <alignment horizontal="justify" wrapText="1"/>
    </xf>
    <xf numFmtId="49" fontId="82" fillId="46" borderId="14" xfId="0" applyNumberFormat="1" applyFont="1" applyFill="1" applyBorder="1" applyAlignment="1">
      <alignment horizontal="justify" vertical="center" wrapText="1"/>
    </xf>
    <xf numFmtId="49" fontId="82" fillId="46" borderId="14" xfId="0" applyNumberFormat="1" applyFont="1" applyFill="1" applyBorder="1" applyAlignment="1">
      <alignment horizontal="center" vertical="center" wrapText="1"/>
    </xf>
    <xf numFmtId="0" fontId="82" fillId="46" borderId="14" xfId="0" applyFont="1" applyFill="1" applyBorder="1" applyAlignment="1">
      <alignment horizontal="center" vertical="center" wrapText="1"/>
    </xf>
    <xf numFmtId="0" fontId="82" fillId="46" borderId="14" xfId="0" applyFont="1" applyFill="1" applyBorder="1" applyAlignment="1">
      <alignment horizontal="right" vertical="center" wrapText="1"/>
    </xf>
    <xf numFmtId="4" fontId="82" fillId="46" borderId="14" xfId="0" applyNumberFormat="1" applyFont="1" applyFill="1" applyBorder="1" applyAlignment="1">
      <alignment horizontal="right" vertical="center" wrapText="1"/>
    </xf>
    <xf numFmtId="49" fontId="80" fillId="46" borderId="14" xfId="0" applyNumberFormat="1" applyFont="1" applyFill="1" applyBorder="1" applyAlignment="1">
      <alignment horizontal="justify" wrapText="1"/>
    </xf>
    <xf numFmtId="49" fontId="73" fillId="46" borderId="14" xfId="0" applyNumberFormat="1" applyFont="1" applyFill="1" applyBorder="1" applyAlignment="1">
      <alignment horizontal="justify" vertical="top" wrapText="1"/>
    </xf>
    <xf numFmtId="0" fontId="73" fillId="46" borderId="14" xfId="0" applyFont="1" applyFill="1" applyBorder="1" applyAlignment="1">
      <alignment vertical="top" wrapText="1"/>
    </xf>
    <xf numFmtId="4" fontId="73" fillId="46" borderId="14" xfId="0" applyNumberFormat="1" applyFont="1" applyFill="1" applyBorder="1" applyAlignment="1">
      <alignment vertical="top" wrapText="1"/>
    </xf>
    <xf numFmtId="0" fontId="74" fillId="46" borderId="14" xfId="0" applyFont="1" applyFill="1" applyBorder="1" applyAlignment="1">
      <alignment vertical="center" wrapText="1"/>
    </xf>
    <xf numFmtId="4" fontId="74" fillId="46" borderId="14" xfId="0" applyNumberFormat="1" applyFont="1" applyFill="1" applyBorder="1" applyAlignment="1">
      <alignment vertical="center" wrapText="1"/>
    </xf>
    <xf numFmtId="4" fontId="7" fillId="46" borderId="14" xfId="0" applyNumberFormat="1" applyFont="1" applyFill="1" applyBorder="1" applyAlignment="1">
      <alignment vertical="center" wrapText="1"/>
    </xf>
    <xf numFmtId="49" fontId="4" fillId="46" borderId="14" xfId="0" applyNumberFormat="1" applyFont="1" applyFill="1" applyBorder="1" applyAlignment="1">
      <alignment horizontal="justify" wrapText="1"/>
    </xf>
    <xf numFmtId="49" fontId="4" fillId="46" borderId="14" xfId="0" applyNumberFormat="1" applyFont="1" applyFill="1" applyBorder="1" applyAlignment="1">
      <alignment horizontal="justify" vertical="top" wrapText="1"/>
    </xf>
    <xf numFmtId="0" fontId="7" fillId="46" borderId="14" xfId="0" applyFont="1" applyFill="1" applyBorder="1" applyAlignment="1">
      <alignment vertical="top" wrapText="1"/>
    </xf>
    <xf numFmtId="0" fontId="7" fillId="46" borderId="14" xfId="0" applyFont="1" applyFill="1" applyBorder="1" applyAlignment="1">
      <alignment horizontal="center" vertical="top" wrapText="1"/>
    </xf>
    <xf numFmtId="4" fontId="7" fillId="46" borderId="14" xfId="0" applyNumberFormat="1" applyFont="1" applyFill="1" applyBorder="1" applyAlignment="1">
      <alignment vertical="top" wrapText="1"/>
    </xf>
    <xf numFmtId="4" fontId="4" fillId="46" borderId="14" xfId="0" applyNumberFormat="1" applyFont="1" applyFill="1" applyBorder="1" applyAlignment="1">
      <alignment vertical="top" wrapText="1"/>
    </xf>
    <xf numFmtId="0" fontId="83" fillId="46" borderId="14" xfId="62" applyNumberFormat="1" applyFont="1" applyFill="1" applyBorder="1" applyAlignment="1" applyProtection="1">
      <alignment horizontal="center" vertical="center" shrinkToFit="1"/>
      <protection/>
    </xf>
    <xf numFmtId="4" fontId="83" fillId="46" borderId="14" xfId="62" applyFont="1" applyFill="1" applyBorder="1" applyAlignment="1" applyProtection="1">
      <alignment horizontal="center" vertical="top" shrinkToFit="1"/>
      <protection/>
    </xf>
    <xf numFmtId="0" fontId="83" fillId="46" borderId="14" xfId="60" applyNumberFormat="1" applyFont="1" applyFill="1" applyBorder="1" applyAlignment="1" applyProtection="1">
      <alignment horizontal="justify" vertical="top" wrapText="1"/>
      <protection/>
    </xf>
    <xf numFmtId="0" fontId="4" fillId="46" borderId="14" xfId="0" applyFont="1" applyFill="1" applyBorder="1" applyAlignment="1">
      <alignment horizontal="justify" vertical="top" wrapText="1"/>
    </xf>
    <xf numFmtId="0" fontId="75" fillId="46" borderId="14" xfId="0" applyFont="1" applyFill="1" applyBorder="1" applyAlignment="1">
      <alignment horizontal="left" vertical="top" wrapText="1"/>
    </xf>
    <xf numFmtId="0" fontId="74" fillId="46" borderId="14" xfId="0" applyFont="1" applyFill="1" applyBorder="1" applyAlignment="1">
      <alignment vertical="top" wrapText="1"/>
    </xf>
    <xf numFmtId="0" fontId="4" fillId="46" borderId="14" xfId="0" applyNumberFormat="1" applyFont="1" applyFill="1" applyBorder="1" applyAlignment="1">
      <alignment horizontal="center" vertical="center" wrapText="1"/>
    </xf>
    <xf numFmtId="0" fontId="7" fillId="46" borderId="14" xfId="0" applyNumberFormat="1" applyFont="1" applyFill="1" applyBorder="1" applyAlignment="1">
      <alignment horizontal="center" vertical="center" wrapText="1"/>
    </xf>
    <xf numFmtId="49" fontId="84" fillId="46" borderId="14" xfId="0" applyNumberFormat="1" applyFont="1" applyFill="1" applyBorder="1" applyAlignment="1">
      <alignment horizontal="justify" vertical="center" wrapText="1"/>
    </xf>
    <xf numFmtId="0" fontId="84" fillId="46" borderId="14" xfId="0" applyFont="1" applyFill="1" applyBorder="1" applyAlignment="1">
      <alignment horizontal="left" vertical="top" wrapText="1"/>
    </xf>
    <xf numFmtId="0" fontId="7" fillId="46" borderId="0" xfId="0" applyFont="1" applyFill="1" applyAlignment="1">
      <alignment horizontal="right" vertical="top" wrapText="1"/>
    </xf>
    <xf numFmtId="4" fontId="7" fillId="46" borderId="0" xfId="0" applyNumberFormat="1" applyFont="1" applyFill="1" applyAlignment="1">
      <alignment horizontal="right" vertical="top" wrapText="1"/>
    </xf>
    <xf numFmtId="49" fontId="4" fillId="46" borderId="0" xfId="0" applyNumberFormat="1" applyFont="1" applyFill="1" applyAlignment="1">
      <alignment horizontal="justify" vertical="top" wrapText="1"/>
    </xf>
    <xf numFmtId="49" fontId="9" fillId="46" borderId="0" xfId="0" applyNumberFormat="1" applyFont="1" applyFill="1" applyAlignment="1">
      <alignment horizontal="justify" vertical="top" wrapText="1"/>
    </xf>
    <xf numFmtId="0" fontId="8" fillId="46" borderId="0" xfId="0" applyFont="1" applyFill="1" applyAlignment="1">
      <alignment vertical="top" wrapText="1"/>
    </xf>
    <xf numFmtId="0" fontId="8" fillId="46" borderId="0" xfId="0" applyFont="1" applyFill="1" applyAlignment="1">
      <alignment horizontal="center"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0" fontId="7" fillId="46" borderId="14" xfId="0" applyFont="1" applyFill="1" applyBorder="1" applyAlignment="1">
      <alignment vertical="center" wrapText="1"/>
    </xf>
    <xf numFmtId="0" fontId="75" fillId="0" borderId="14" xfId="95" applyFont="1" applyFill="1" applyBorder="1" applyAlignment="1">
      <alignment horizontal="left" vertical="top" wrapText="1"/>
      <protection/>
    </xf>
    <xf numFmtId="49" fontId="79" fillId="46" borderId="14" xfId="0" applyNumberFormat="1" applyFont="1" applyFill="1" applyBorder="1" applyAlignment="1">
      <alignment horizontal="justify" vertical="center" wrapText="1"/>
    </xf>
    <xf numFmtId="4" fontId="85" fillId="46" borderId="14" xfId="0" applyNumberFormat="1" applyFont="1" applyFill="1" applyBorder="1" applyAlignment="1">
      <alignment horizontal="right" vertical="center" wrapText="1"/>
    </xf>
    <xf numFmtId="4" fontId="86" fillId="46" borderId="14" xfId="0" applyNumberFormat="1" applyFont="1" applyFill="1" applyBorder="1" applyAlignment="1">
      <alignment horizontal="right" vertical="center" wrapText="1"/>
    </xf>
    <xf numFmtId="0" fontId="7" fillId="46" borderId="14" xfId="0" applyFont="1" applyFill="1" applyBorder="1" applyAlignment="1">
      <alignment vertical="center" wrapText="1"/>
    </xf>
    <xf numFmtId="0" fontId="87" fillId="0" borderId="2" xfId="53" applyNumberFormat="1" applyFont="1" applyAlignment="1" applyProtection="1">
      <alignment vertical="top" wrapText="1"/>
      <protection/>
    </xf>
    <xf numFmtId="0" fontId="4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4" fontId="7" fillId="46" borderId="0" xfId="0" applyNumberFormat="1" applyFont="1" applyFill="1" applyAlignment="1">
      <alignment horizontal="justify" vertical="center" wrapText="1"/>
    </xf>
    <xf numFmtId="0" fontId="7" fillId="0" borderId="14" xfId="0" applyFont="1" applyFill="1" applyBorder="1" applyAlignment="1">
      <alignment vertical="top" wrapText="1"/>
    </xf>
    <xf numFmtId="4" fontId="4" fillId="46" borderId="14" xfId="0" applyNumberFormat="1" applyFont="1" applyFill="1" applyBorder="1" applyAlignment="1">
      <alignment horizontal="center" vertical="center" wrapText="1"/>
    </xf>
    <xf numFmtId="14" fontId="4" fillId="46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7" fillId="46" borderId="14" xfId="0" applyFont="1" applyFill="1" applyBorder="1" applyAlignment="1">
      <alignment vertical="center" wrapText="1"/>
    </xf>
    <xf numFmtId="0" fontId="7" fillId="46" borderId="14" xfId="0" applyFont="1" applyFill="1" applyBorder="1" applyAlignment="1">
      <alignment horizontal="left" vertical="top" wrapText="1"/>
    </xf>
    <xf numFmtId="180" fontId="4" fillId="0" borderId="14" xfId="0" applyNumberFormat="1" applyFont="1" applyFill="1" applyBorder="1" applyAlignment="1">
      <alignment vertical="center" wrapText="1"/>
    </xf>
    <xf numFmtId="180" fontId="85" fillId="0" borderId="14" xfId="0" applyNumberFormat="1" applyFont="1" applyFill="1" applyBorder="1" applyAlignment="1">
      <alignment vertical="center" wrapText="1"/>
    </xf>
    <xf numFmtId="180" fontId="7" fillId="0" borderId="14" xfId="0" applyNumberFormat="1" applyFont="1" applyFill="1" applyBorder="1" applyAlignment="1">
      <alignment vertical="center" wrapText="1"/>
    </xf>
    <xf numFmtId="180" fontId="86" fillId="0" borderId="14" xfId="0" applyNumberFormat="1" applyFont="1" applyFill="1" applyBorder="1" applyAlignment="1">
      <alignment vertical="center" wrapText="1"/>
    </xf>
    <xf numFmtId="0" fontId="4" fillId="46" borderId="1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2" fontId="9" fillId="46" borderId="0" xfId="0" applyNumberFormat="1" applyFont="1" applyFill="1" applyAlignment="1">
      <alignment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14" xfId="0" applyFont="1" applyFill="1" applyBorder="1" applyAlignment="1">
      <alignment horizontal="left" vertical="center" wrapText="1"/>
    </xf>
    <xf numFmtId="0" fontId="7" fillId="46" borderId="14" xfId="0" applyFont="1" applyFill="1" applyBorder="1" applyAlignment="1">
      <alignment vertical="center" wrapText="1"/>
    </xf>
    <xf numFmtId="0" fontId="0" fillId="46" borderId="0" xfId="0" applyFont="1" applyFill="1" applyAlignment="1">
      <alignment vertical="top" wrapText="1"/>
    </xf>
    <xf numFmtId="0" fontId="88" fillId="0" borderId="0" xfId="0" applyFont="1" applyAlignment="1">
      <alignment wrapText="1"/>
    </xf>
    <xf numFmtId="0" fontId="88" fillId="0" borderId="0" xfId="0" applyFont="1" applyFill="1" applyAlignment="1">
      <alignment vertical="top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Normal" xfId="43"/>
    <cellStyle name="st26" xfId="44"/>
    <cellStyle name="style0" xfId="45"/>
    <cellStyle name="td" xfId="46"/>
    <cellStyle name="tr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3 2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Денежный [0] 2" xfId="82"/>
    <cellStyle name="Денежный [0] 3" xfId="83"/>
    <cellStyle name="Денежный 2" xfId="84"/>
    <cellStyle name="Денежный 3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Обычный 3 2" xfId="98"/>
    <cellStyle name="Обычный 4" xfId="99"/>
    <cellStyle name="Обычный 4 2" xfId="100"/>
    <cellStyle name="Обычный 5" xfId="101"/>
    <cellStyle name="Обычный 6" xfId="102"/>
    <cellStyle name="Followed Hyperlink" xfId="103"/>
    <cellStyle name="Плохой" xfId="104"/>
    <cellStyle name="Пояснение" xfId="105"/>
    <cellStyle name="Примечание" xfId="106"/>
    <cellStyle name="Примечание 2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[0] 2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6"/>
  <sheetViews>
    <sheetView tabSelected="1" view="pageBreakPreview" zoomScale="89" zoomScaleSheetLayoutView="89" zoomScalePageLayoutView="0" workbookViewId="0" topLeftCell="B1">
      <selection activeCell="J17" sqref="J17"/>
    </sheetView>
  </sheetViews>
  <sheetFormatPr defaultColWidth="9.33203125" defaultRowHeight="12.75"/>
  <cols>
    <col min="1" max="1" width="42.66015625" style="1" hidden="1" customWidth="1"/>
    <col min="2" max="2" width="42.66015625" style="78" customWidth="1"/>
    <col min="3" max="3" width="6" style="170" customWidth="1"/>
    <col min="4" max="4" width="7.33203125" style="170" customWidth="1"/>
    <col min="5" max="5" width="6.16015625" style="170" customWidth="1"/>
    <col min="6" max="6" width="3.33203125" style="170" hidden="1" customWidth="1"/>
    <col min="7" max="7" width="7.83203125" style="83" customWidth="1"/>
    <col min="8" max="8" width="9.33203125" style="83" hidden="1" customWidth="1"/>
    <col min="9" max="9" width="11.66015625" style="170" customWidth="1"/>
    <col min="10" max="10" width="10.83203125" style="163" customWidth="1"/>
    <col min="11" max="11" width="21.5" style="163" hidden="1" customWidth="1"/>
    <col min="12" max="22" width="21.5" style="164" hidden="1" customWidth="1"/>
    <col min="23" max="23" width="18.33203125" style="164" customWidth="1"/>
    <col min="24" max="27" width="21.5" style="164" hidden="1" customWidth="1"/>
    <col min="28" max="28" width="23" style="80" customWidth="1"/>
    <col min="29" max="29" width="17.16015625" style="80" customWidth="1"/>
    <col min="30" max="30" width="11.33203125" style="1" customWidth="1"/>
    <col min="31" max="16384" width="9.33203125" style="1" customWidth="1"/>
  </cols>
  <sheetData>
    <row r="1" spans="5:27" ht="0.75" customHeight="1">
      <c r="E1" s="198"/>
      <c r="F1" s="198"/>
      <c r="G1" s="198"/>
      <c r="H1" s="198"/>
      <c r="I1" s="198"/>
      <c r="J1" s="198"/>
      <c r="K1" s="17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7:27" ht="0.75" customHeight="1">
      <c r="G2" s="170"/>
      <c r="H2" s="170"/>
      <c r="J2" s="170"/>
      <c r="K2" s="17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7:27" ht="0.75" customHeight="1" hidden="1">
      <c r="G3" s="170"/>
      <c r="H3" s="170"/>
      <c r="J3" s="170"/>
      <c r="K3" s="170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7:27" ht="0.75" customHeight="1" hidden="1">
      <c r="G4" s="170"/>
      <c r="H4" s="170"/>
      <c r="J4" s="170"/>
      <c r="K4" s="170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7:27" ht="0.75" customHeight="1" hidden="1">
      <c r="G5" s="170"/>
      <c r="H5" s="170"/>
      <c r="J5" s="170"/>
      <c r="K5" s="170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7:27" ht="0.75" customHeight="1" hidden="1">
      <c r="G6" s="170"/>
      <c r="H6" s="170"/>
      <c r="J6" s="170"/>
      <c r="K6" s="170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7:27" ht="0.75" customHeight="1" hidden="1">
      <c r="G7" s="170"/>
      <c r="H7" s="170"/>
      <c r="J7" s="170"/>
      <c r="K7" s="170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7:27" ht="0.75" customHeight="1" hidden="1">
      <c r="G8" s="170"/>
      <c r="H8" s="170"/>
      <c r="J8" s="170"/>
      <c r="K8" s="170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7:27" ht="0.75" customHeight="1" hidden="1">
      <c r="G9" s="170"/>
      <c r="H9" s="170"/>
      <c r="J9" s="170"/>
      <c r="K9" s="170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7:27" ht="12.75" hidden="1">
      <c r="G10" s="170"/>
      <c r="H10" s="170"/>
      <c r="J10" s="170"/>
      <c r="K10" s="170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</row>
    <row r="11" spans="3:30" ht="59.25" customHeight="1">
      <c r="C11" s="181"/>
      <c r="D11" s="181"/>
      <c r="E11" s="82"/>
      <c r="F11" s="82"/>
      <c r="G11" s="82"/>
      <c r="H11" s="82"/>
      <c r="I11" s="82"/>
      <c r="J11" s="202" t="s">
        <v>371</v>
      </c>
      <c r="K11" s="202"/>
      <c r="L11" s="202"/>
      <c r="M11" s="202"/>
      <c r="N11" s="202"/>
      <c r="O11" s="202"/>
      <c r="P11" s="202"/>
      <c r="Q11" s="202"/>
      <c r="R11" s="202"/>
      <c r="S11" s="202"/>
      <c r="T11" s="203"/>
      <c r="U11" s="203"/>
      <c r="V11" s="203"/>
      <c r="W11" s="203"/>
      <c r="X11" s="203"/>
      <c r="Y11" s="195"/>
      <c r="Z11" s="195"/>
      <c r="AA11" s="195"/>
      <c r="AB11" s="195"/>
      <c r="AC11" s="195"/>
      <c r="AD11" s="195"/>
    </row>
    <row r="12" spans="3:29" ht="19.5" customHeight="1">
      <c r="C12" s="181"/>
      <c r="D12" s="181"/>
      <c r="E12" s="82"/>
      <c r="F12" s="82"/>
      <c r="G12" s="82"/>
      <c r="H12" s="82"/>
      <c r="I12" s="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</row>
    <row r="13" spans="2:30" ht="39" customHeight="1">
      <c r="B13" s="194" t="s">
        <v>368</v>
      </c>
      <c r="C13" s="194"/>
      <c r="D13" s="194"/>
      <c r="E13" s="194"/>
      <c r="F13" s="194"/>
      <c r="G13" s="194"/>
      <c r="H13" s="194"/>
      <c r="I13" s="194"/>
      <c r="J13" s="194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</row>
    <row r="14" spans="2:27" ht="12.75">
      <c r="B14" s="81"/>
      <c r="J14" s="170"/>
      <c r="K14" s="170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30" ht="135.75" customHeight="1">
      <c r="A15" s="2" t="s">
        <v>1</v>
      </c>
      <c r="B15" s="96" t="s">
        <v>1</v>
      </c>
      <c r="C15" s="88" t="s">
        <v>67</v>
      </c>
      <c r="D15" s="88" t="s">
        <v>68</v>
      </c>
      <c r="E15" s="88" t="s">
        <v>161</v>
      </c>
      <c r="F15" s="88" t="s">
        <v>130</v>
      </c>
      <c r="G15" s="88" t="s">
        <v>2</v>
      </c>
      <c r="H15" s="88"/>
      <c r="I15" s="88" t="s">
        <v>69</v>
      </c>
      <c r="J15" s="88" t="s">
        <v>3</v>
      </c>
      <c r="K15" s="184" t="s">
        <v>222</v>
      </c>
      <c r="L15" s="184" t="s">
        <v>232</v>
      </c>
      <c r="M15" s="88" t="s">
        <v>238</v>
      </c>
      <c r="N15" s="88" t="s">
        <v>242</v>
      </c>
      <c r="O15" s="88" t="s">
        <v>246</v>
      </c>
      <c r="P15" s="88" t="s">
        <v>248</v>
      </c>
      <c r="Q15" s="88" t="s">
        <v>253</v>
      </c>
      <c r="R15" s="88" t="s">
        <v>263</v>
      </c>
      <c r="S15" s="88" t="s">
        <v>264</v>
      </c>
      <c r="T15" s="88"/>
      <c r="U15" s="88" t="s">
        <v>268</v>
      </c>
      <c r="V15" s="88" t="s">
        <v>271</v>
      </c>
      <c r="W15" s="88" t="s">
        <v>351</v>
      </c>
      <c r="X15" s="88"/>
      <c r="Y15" s="88" t="s">
        <v>341</v>
      </c>
      <c r="Z15" s="88" t="s">
        <v>342</v>
      </c>
      <c r="AA15" s="185">
        <v>43180</v>
      </c>
      <c r="AB15" s="184" t="s">
        <v>370</v>
      </c>
      <c r="AC15" s="184" t="s">
        <v>369</v>
      </c>
      <c r="AD15" s="186" t="s">
        <v>352</v>
      </c>
    </row>
    <row r="16" spans="1:30" ht="12.75" customHeight="1" hidden="1">
      <c r="A16" s="2" t="s">
        <v>4</v>
      </c>
      <c r="B16" s="84" t="s">
        <v>4</v>
      </c>
      <c r="C16" s="85" t="s">
        <v>5</v>
      </c>
      <c r="D16" s="85" t="s">
        <v>6</v>
      </c>
      <c r="E16" s="85">
        <v>4</v>
      </c>
      <c r="F16" s="85">
        <v>5</v>
      </c>
      <c r="G16" s="85">
        <v>5</v>
      </c>
      <c r="H16" s="85"/>
      <c r="I16" s="85">
        <v>6</v>
      </c>
      <c r="J16" s="85">
        <v>7</v>
      </c>
      <c r="K16" s="85">
        <v>8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5">
        <v>8</v>
      </c>
      <c r="AC16" s="85"/>
      <c r="AD16" s="183"/>
    </row>
    <row r="17" spans="1:30" ht="71.25" customHeight="1">
      <c r="A17" s="6" t="s">
        <v>88</v>
      </c>
      <c r="B17" s="87" t="s">
        <v>88</v>
      </c>
      <c r="C17" s="88" t="s">
        <v>7</v>
      </c>
      <c r="D17" s="88"/>
      <c r="E17" s="88"/>
      <c r="F17" s="88"/>
      <c r="G17" s="88"/>
      <c r="H17" s="88"/>
      <c r="I17" s="88"/>
      <c r="J17" s="89"/>
      <c r="K17" s="37">
        <f>K18+K378+K396+K425</f>
        <v>188537768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>
        <f>W18+W378+W396+W425</f>
        <v>258140453.69000003</v>
      </c>
      <c r="X17" s="37"/>
      <c r="Y17" s="37"/>
      <c r="Z17" s="37"/>
      <c r="AA17" s="37"/>
      <c r="AB17" s="37">
        <f>AB18+AB378+AB396+AB425</f>
        <v>270779320.95000005</v>
      </c>
      <c r="AC17" s="37">
        <f>AC18+AC378+AC396+AC425</f>
        <v>142428263.36</v>
      </c>
      <c r="AD17" s="189">
        <f>AC17/AB17*100</f>
        <v>52.59938715419841</v>
      </c>
    </row>
    <row r="18" spans="1:30" ht="42" customHeight="1">
      <c r="A18" s="7" t="s">
        <v>89</v>
      </c>
      <c r="B18" s="90" t="s">
        <v>89</v>
      </c>
      <c r="C18" s="88" t="s">
        <v>7</v>
      </c>
      <c r="D18" s="88">
        <v>1</v>
      </c>
      <c r="E18" s="88"/>
      <c r="F18" s="88"/>
      <c r="G18" s="91"/>
      <c r="H18" s="91"/>
      <c r="I18" s="92"/>
      <c r="J18" s="93"/>
      <c r="K18" s="37">
        <f>K19+K343+K348+K353</f>
        <v>168548335.65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37">
        <f>W19+W343+W348+W353</f>
        <v>234832256.37</v>
      </c>
      <c r="X18" s="94"/>
      <c r="Y18" s="94"/>
      <c r="Z18" s="94"/>
      <c r="AA18" s="94"/>
      <c r="AB18" s="37">
        <f>AB19+AB343+AB348+AB353</f>
        <v>246324558.88000003</v>
      </c>
      <c r="AC18" s="37">
        <f>AC19+AC343+AC348+AC353</f>
        <v>125921067.57000001</v>
      </c>
      <c r="AD18" s="189">
        <f aca="true" t="shared" si="0" ref="AD18:AD81">AC18/AB18*100</f>
        <v>51.119980948121366</v>
      </c>
    </row>
    <row r="19" spans="1:30" ht="43.5" customHeight="1">
      <c r="A19" s="7" t="s">
        <v>168</v>
      </c>
      <c r="B19" s="90" t="s">
        <v>168</v>
      </c>
      <c r="C19" s="88" t="s">
        <v>7</v>
      </c>
      <c r="D19" s="88">
        <v>1</v>
      </c>
      <c r="E19" s="88">
        <v>11</v>
      </c>
      <c r="F19" s="88"/>
      <c r="G19" s="91"/>
      <c r="H19" s="91"/>
      <c r="I19" s="92"/>
      <c r="J19" s="93"/>
      <c r="K19" s="37">
        <f>K20</f>
        <v>168548335.65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37">
        <f>W20</f>
        <v>234832256.37</v>
      </c>
      <c r="X19" s="94"/>
      <c r="Y19" s="94"/>
      <c r="Z19" s="94"/>
      <c r="AA19" s="94"/>
      <c r="AB19" s="37">
        <f>AB20</f>
        <v>246324558.88000003</v>
      </c>
      <c r="AC19" s="37">
        <f>AC20</f>
        <v>125921067.57000001</v>
      </c>
      <c r="AD19" s="189">
        <f t="shared" si="0"/>
        <v>51.119980948121366</v>
      </c>
    </row>
    <row r="20" spans="1:30" ht="32.25" customHeight="1">
      <c r="A20" s="7" t="s">
        <v>41</v>
      </c>
      <c r="B20" s="90" t="s">
        <v>41</v>
      </c>
      <c r="C20" s="88" t="s">
        <v>7</v>
      </c>
      <c r="D20" s="88">
        <v>1</v>
      </c>
      <c r="E20" s="88">
        <v>11</v>
      </c>
      <c r="F20" s="88">
        <v>1</v>
      </c>
      <c r="G20" s="88">
        <v>902</v>
      </c>
      <c r="H20" s="88"/>
      <c r="I20" s="92"/>
      <c r="J20" s="93"/>
      <c r="K20" s="37">
        <f>K21+K25+K31+K58+K62+K66+K98+K102+K106+K124+K145+K151+K170+K174+K178+K182+K190+K201+K205+K213+K220+K224+K228+K268+K280+K285+K301+K309+K322+K330+K334+K47+K160+K256+K55+K110+K116+K318+K117+K141+K197+K132+K209+K70+K51+K260</f>
        <v>168548335.65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37">
        <f>W21+W25+W31+W58+W62+W66+W88+W98+W102+W106+W124+W145+W151+W170+W174+W178+W182+W190+W201+W205+W213+W220+W224+W228+W237+W268+W280+W285+W301+W309+W313+W322+W330+W334+W47+W160+W256+W55+W110+W116+W318+W117+W141+W197+W132+W209+W70+W51+W260+W93+W338+W272+W276+W137+W358+W362+W366+W370+W247+W186+W291+W295+W374</f>
        <v>234832256.37</v>
      </c>
      <c r="X20" s="94"/>
      <c r="Y20" s="94"/>
      <c r="Z20" s="94"/>
      <c r="AA20" s="94"/>
      <c r="AB20" s="37">
        <f>AB21+AB25+AB31+AB58+AB62+AB66+AB88+AB98+AB102+AB106+AB124+AB145+AB151+AB170+AB174+AB178+AB182+AB190+AB201+AB205+AB213+AB220+AB224+AB228+AB237+AB268+AB280+AB285+AB301+AB309+AB313+AB322+AB330+AB334+AB47+AB160+AB256+AB55+AB110+AB116+AB318+AB117+AB141+AB197+AB132+AB209+AB70+AB51+AB260+AB93+AB338+AB272+AB276+AB137+AB358+AB362+AB366+AB370+AB247+AB186+AB291+AB295+AB374+AB264+AB241+AB326</f>
        <v>246324558.88000003</v>
      </c>
      <c r="AC20" s="37">
        <f>AC21+AC25+AC31+AC58+AC62+AC66+AC88+AC98+AC102+AC106+AC124+AC145+AC151+AC170+AC174+AC178+AC182+AC190+AC201+AC205+AC213+AC220+AC224+AC228+AC237+AC268+AC280+AC285+AC301+AC309+AC313+AC322+AC330+AC334+AC47+AC160+AC256+AC55+AC110+AC116+AC318+AC117+AC141+AC197+AC132+AC209+AC70+AC51+AC260+AC93+AC338+AC272+AC276+AC137+AC358+AC362+AC366+AC370+AC247+AC186+AC291+AC295+AC374+AC264+AC241+AC326</f>
        <v>125921067.57000001</v>
      </c>
      <c r="AD20" s="189">
        <f t="shared" si="0"/>
        <v>51.119980948121366</v>
      </c>
    </row>
    <row r="21" spans="1:30" s="3" customFormat="1" ht="63.75">
      <c r="A21" s="7" t="s">
        <v>187</v>
      </c>
      <c r="B21" s="95" t="s">
        <v>334</v>
      </c>
      <c r="C21" s="88" t="s">
        <v>7</v>
      </c>
      <c r="D21" s="88">
        <v>1</v>
      </c>
      <c r="E21" s="88">
        <v>11</v>
      </c>
      <c r="F21" s="88">
        <v>1</v>
      </c>
      <c r="G21" s="88">
        <v>902</v>
      </c>
      <c r="H21" s="96" t="s">
        <v>165</v>
      </c>
      <c r="I21" s="96" t="s">
        <v>275</v>
      </c>
      <c r="J21" s="93"/>
      <c r="K21" s="37">
        <f>K22</f>
        <v>366111.9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37">
        <f>W22</f>
        <v>366000</v>
      </c>
      <c r="X21" s="94"/>
      <c r="Y21" s="94"/>
      <c r="Z21" s="94"/>
      <c r="AA21" s="94"/>
      <c r="AB21" s="37">
        <f aca="true" t="shared" si="1" ref="AB21:AC23">AB22</f>
        <v>366000</v>
      </c>
      <c r="AC21" s="175">
        <f t="shared" si="1"/>
        <v>0</v>
      </c>
      <c r="AD21" s="190">
        <f t="shared" si="0"/>
        <v>0</v>
      </c>
    </row>
    <row r="22" spans="1:30" ht="45" customHeight="1">
      <c r="A22" s="8" t="s">
        <v>66</v>
      </c>
      <c r="B22" s="97" t="s">
        <v>66</v>
      </c>
      <c r="C22" s="85" t="s">
        <v>7</v>
      </c>
      <c r="D22" s="85">
        <v>1</v>
      </c>
      <c r="E22" s="85">
        <v>11</v>
      </c>
      <c r="F22" s="85">
        <v>1</v>
      </c>
      <c r="G22" s="85">
        <v>902</v>
      </c>
      <c r="H22" s="84" t="s">
        <v>165</v>
      </c>
      <c r="I22" s="84" t="s">
        <v>275</v>
      </c>
      <c r="J22" s="98" t="s">
        <v>21</v>
      </c>
      <c r="K22" s="34">
        <f>K23</f>
        <v>366111.9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>
        <f>W23</f>
        <v>366000</v>
      </c>
      <c r="X22" s="34"/>
      <c r="Y22" s="34"/>
      <c r="Z22" s="34"/>
      <c r="AA22" s="34"/>
      <c r="AB22" s="34">
        <f t="shared" si="1"/>
        <v>366000</v>
      </c>
      <c r="AC22" s="176">
        <f t="shared" si="1"/>
        <v>0</v>
      </c>
      <c r="AD22" s="190">
        <f t="shared" si="0"/>
        <v>0</v>
      </c>
    </row>
    <row r="23" spans="1:30" ht="55.5" customHeight="1">
      <c r="A23" s="8" t="s">
        <v>166</v>
      </c>
      <c r="B23" s="97" t="s">
        <v>166</v>
      </c>
      <c r="C23" s="85" t="s">
        <v>7</v>
      </c>
      <c r="D23" s="85">
        <v>1</v>
      </c>
      <c r="E23" s="85">
        <v>11</v>
      </c>
      <c r="F23" s="85">
        <v>1</v>
      </c>
      <c r="G23" s="85">
        <v>902</v>
      </c>
      <c r="H23" s="84" t="s">
        <v>165</v>
      </c>
      <c r="I23" s="84" t="s">
        <v>275</v>
      </c>
      <c r="J23" s="98" t="s">
        <v>167</v>
      </c>
      <c r="K23" s="34">
        <v>366111.9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>
        <f>W24</f>
        <v>366000</v>
      </c>
      <c r="X23" s="34"/>
      <c r="Y23" s="34"/>
      <c r="Z23" s="34"/>
      <c r="AA23" s="34"/>
      <c r="AB23" s="34">
        <f t="shared" si="1"/>
        <v>366000</v>
      </c>
      <c r="AC23" s="176">
        <f t="shared" si="1"/>
        <v>0</v>
      </c>
      <c r="AD23" s="190">
        <f t="shared" si="0"/>
        <v>0</v>
      </c>
    </row>
    <row r="24" spans="1:30" ht="59.25" customHeight="1">
      <c r="A24" s="8" t="s">
        <v>239</v>
      </c>
      <c r="B24" s="97" t="s">
        <v>239</v>
      </c>
      <c r="C24" s="85" t="s">
        <v>7</v>
      </c>
      <c r="D24" s="85">
        <v>1</v>
      </c>
      <c r="E24" s="85">
        <v>11</v>
      </c>
      <c r="F24" s="85">
        <v>1</v>
      </c>
      <c r="G24" s="85">
        <v>902</v>
      </c>
      <c r="H24" s="84" t="s">
        <v>165</v>
      </c>
      <c r="I24" s="84" t="s">
        <v>275</v>
      </c>
      <c r="J24" s="98" t="s">
        <v>240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-123490.12</v>
      </c>
      <c r="W24" s="34">
        <v>366000</v>
      </c>
      <c r="X24" s="34"/>
      <c r="Y24" s="34"/>
      <c r="Z24" s="34"/>
      <c r="AA24" s="34"/>
      <c r="AB24" s="34">
        <v>366000</v>
      </c>
      <c r="AC24" s="176"/>
      <c r="AD24" s="190">
        <f t="shared" si="0"/>
        <v>0</v>
      </c>
    </row>
    <row r="25" spans="1:30" s="3" customFormat="1" ht="63" customHeight="1">
      <c r="A25" s="6" t="s">
        <v>95</v>
      </c>
      <c r="B25" s="95" t="s">
        <v>276</v>
      </c>
      <c r="C25" s="88" t="s">
        <v>7</v>
      </c>
      <c r="D25" s="88">
        <v>1</v>
      </c>
      <c r="E25" s="88">
        <v>11</v>
      </c>
      <c r="F25" s="88">
        <v>1</v>
      </c>
      <c r="G25" s="88">
        <v>902</v>
      </c>
      <c r="H25" s="88">
        <v>10010</v>
      </c>
      <c r="I25" s="88">
        <v>80020</v>
      </c>
      <c r="J25" s="93"/>
      <c r="K25" s="37">
        <f>K26</f>
        <v>1173620.59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37">
        <f>W26</f>
        <v>1279184.03</v>
      </c>
      <c r="X25" s="94"/>
      <c r="Y25" s="94"/>
      <c r="Z25" s="94"/>
      <c r="AA25" s="94"/>
      <c r="AB25" s="37">
        <f>AB26</f>
        <v>1279184.03</v>
      </c>
      <c r="AC25" s="37">
        <f>AC26</f>
        <v>794148.39</v>
      </c>
      <c r="AD25" s="189">
        <f t="shared" si="0"/>
        <v>62.0824190558414</v>
      </c>
    </row>
    <row r="26" spans="1:30" ht="84.75" customHeight="1">
      <c r="A26" s="5" t="s">
        <v>8</v>
      </c>
      <c r="B26" s="99" t="s">
        <v>8</v>
      </c>
      <c r="C26" s="85" t="s">
        <v>7</v>
      </c>
      <c r="D26" s="85">
        <v>1</v>
      </c>
      <c r="E26" s="85">
        <v>11</v>
      </c>
      <c r="F26" s="85">
        <v>1</v>
      </c>
      <c r="G26" s="85">
        <v>902</v>
      </c>
      <c r="H26" s="85">
        <v>10010</v>
      </c>
      <c r="I26" s="85">
        <v>80020</v>
      </c>
      <c r="J26" s="100">
        <v>100</v>
      </c>
      <c r="K26" s="34">
        <f>K27</f>
        <v>1173620.59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>
        <f>W27</f>
        <v>1279184.03</v>
      </c>
      <c r="X26" s="34"/>
      <c r="Y26" s="34"/>
      <c r="Z26" s="34"/>
      <c r="AA26" s="34"/>
      <c r="AB26" s="34">
        <f>AB27</f>
        <v>1279184.03</v>
      </c>
      <c r="AC26" s="34">
        <f>AC27</f>
        <v>794148.39</v>
      </c>
      <c r="AD26" s="191">
        <f t="shared" si="0"/>
        <v>62.0824190558414</v>
      </c>
    </row>
    <row r="27" spans="1:30" ht="44.25" customHeight="1">
      <c r="A27" s="5" t="s">
        <v>10</v>
      </c>
      <c r="B27" s="99" t="s">
        <v>10</v>
      </c>
      <c r="C27" s="85" t="s">
        <v>7</v>
      </c>
      <c r="D27" s="85">
        <v>1</v>
      </c>
      <c r="E27" s="85">
        <v>11</v>
      </c>
      <c r="F27" s="85">
        <v>1</v>
      </c>
      <c r="G27" s="85">
        <v>902</v>
      </c>
      <c r="H27" s="85">
        <v>10010</v>
      </c>
      <c r="I27" s="85">
        <v>80020</v>
      </c>
      <c r="J27" s="100">
        <v>120</v>
      </c>
      <c r="K27" s="34">
        <f>K28+K30</f>
        <v>1173620.59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>
        <f>W28+W30+W29</f>
        <v>1279184.03</v>
      </c>
      <c r="X27" s="34"/>
      <c r="Y27" s="34"/>
      <c r="Z27" s="34"/>
      <c r="AA27" s="34"/>
      <c r="AB27" s="34">
        <f>AB28+AB30+AB29</f>
        <v>1279184.03</v>
      </c>
      <c r="AC27" s="34">
        <f>AC28+AC30+AC29</f>
        <v>794148.39</v>
      </c>
      <c r="AD27" s="191">
        <f t="shared" si="0"/>
        <v>62.0824190558414</v>
      </c>
    </row>
    <row r="28" spans="1:30" ht="36.75" customHeight="1">
      <c r="A28" s="5" t="s">
        <v>131</v>
      </c>
      <c r="B28" s="99" t="s">
        <v>131</v>
      </c>
      <c r="C28" s="85" t="s">
        <v>7</v>
      </c>
      <c r="D28" s="85">
        <v>1</v>
      </c>
      <c r="E28" s="85">
        <v>11</v>
      </c>
      <c r="F28" s="85">
        <v>1</v>
      </c>
      <c r="G28" s="85">
        <v>902</v>
      </c>
      <c r="H28" s="85">
        <v>10010</v>
      </c>
      <c r="I28" s="85">
        <v>80020</v>
      </c>
      <c r="J28" s="100">
        <v>121</v>
      </c>
      <c r="K28" s="34">
        <v>901398.3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>
        <v>952476.21</v>
      </c>
      <c r="X28" s="34"/>
      <c r="Y28" s="34"/>
      <c r="Z28" s="34"/>
      <c r="AA28" s="34"/>
      <c r="AB28" s="34">
        <v>952476.21</v>
      </c>
      <c r="AC28" s="34">
        <v>617679.3</v>
      </c>
      <c r="AD28" s="191">
        <f t="shared" si="0"/>
        <v>64.84984018655963</v>
      </c>
    </row>
    <row r="29" spans="1:30" ht="58.5" customHeight="1">
      <c r="A29" s="5"/>
      <c r="B29" s="99" t="s">
        <v>57</v>
      </c>
      <c r="C29" s="85" t="s">
        <v>7</v>
      </c>
      <c r="D29" s="85">
        <v>1</v>
      </c>
      <c r="E29" s="85">
        <v>11</v>
      </c>
      <c r="F29" s="85">
        <v>1</v>
      </c>
      <c r="G29" s="85">
        <v>902</v>
      </c>
      <c r="H29" s="85">
        <v>10010</v>
      </c>
      <c r="I29" s="85">
        <v>80020</v>
      </c>
      <c r="J29" s="100">
        <v>122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>
        <v>30000</v>
      </c>
      <c r="X29" s="34"/>
      <c r="Y29" s="34"/>
      <c r="Z29" s="34"/>
      <c r="AA29" s="34"/>
      <c r="AB29" s="34">
        <v>30000</v>
      </c>
      <c r="AC29" s="34">
        <v>30000</v>
      </c>
      <c r="AD29" s="191">
        <f t="shared" si="0"/>
        <v>100</v>
      </c>
    </row>
    <row r="30" spans="1:30" ht="69.75" customHeight="1">
      <c r="A30" s="5" t="s">
        <v>132</v>
      </c>
      <c r="B30" s="99" t="s">
        <v>132</v>
      </c>
      <c r="C30" s="85" t="s">
        <v>7</v>
      </c>
      <c r="D30" s="85">
        <v>1</v>
      </c>
      <c r="E30" s="85">
        <v>11</v>
      </c>
      <c r="F30" s="85">
        <v>1</v>
      </c>
      <c r="G30" s="85">
        <v>902</v>
      </c>
      <c r="H30" s="85">
        <v>10010</v>
      </c>
      <c r="I30" s="85">
        <v>80020</v>
      </c>
      <c r="J30" s="100">
        <v>129</v>
      </c>
      <c r="K30" s="34">
        <v>272222.29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>
        <v>296707.82</v>
      </c>
      <c r="X30" s="34"/>
      <c r="Y30" s="34"/>
      <c r="Z30" s="34"/>
      <c r="AA30" s="34"/>
      <c r="AB30" s="34">
        <v>296707.82</v>
      </c>
      <c r="AC30" s="34">
        <v>146469.09</v>
      </c>
      <c r="AD30" s="191">
        <f t="shared" si="0"/>
        <v>49.36475553627134</v>
      </c>
    </row>
    <row r="31" spans="1:30" s="3" customFormat="1" ht="45.75" customHeight="1">
      <c r="A31" s="11" t="s">
        <v>58</v>
      </c>
      <c r="B31" s="95" t="s">
        <v>58</v>
      </c>
      <c r="C31" s="88" t="s">
        <v>7</v>
      </c>
      <c r="D31" s="88">
        <v>1</v>
      </c>
      <c r="E31" s="88">
        <v>11</v>
      </c>
      <c r="F31" s="88">
        <v>1</v>
      </c>
      <c r="G31" s="88">
        <v>902</v>
      </c>
      <c r="H31" s="88">
        <v>10040</v>
      </c>
      <c r="I31" s="88">
        <v>80040</v>
      </c>
      <c r="J31" s="93"/>
      <c r="K31" s="37">
        <f>K32+K37+K40</f>
        <v>31902993.400000002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37">
        <f>W32+W37+W40</f>
        <v>31246420.38</v>
      </c>
      <c r="X31" s="94"/>
      <c r="Y31" s="94"/>
      <c r="Z31" s="94"/>
      <c r="AA31" s="94"/>
      <c r="AB31" s="37">
        <f>AB32+AB37+AB40</f>
        <v>31246920.38</v>
      </c>
      <c r="AC31" s="37">
        <f>AC32+AC37+AC40</f>
        <v>21219314.150000002</v>
      </c>
      <c r="AD31" s="189">
        <f t="shared" si="0"/>
        <v>67.90849751574784</v>
      </c>
    </row>
    <row r="32" spans="1:30" ht="90" customHeight="1">
      <c r="A32" s="5" t="s">
        <v>8</v>
      </c>
      <c r="B32" s="99" t="s">
        <v>8</v>
      </c>
      <c r="C32" s="85" t="s">
        <v>7</v>
      </c>
      <c r="D32" s="85">
        <v>1</v>
      </c>
      <c r="E32" s="85">
        <v>11</v>
      </c>
      <c r="F32" s="85">
        <v>1</v>
      </c>
      <c r="G32" s="85">
        <v>902</v>
      </c>
      <c r="H32" s="85">
        <v>10040</v>
      </c>
      <c r="I32" s="85">
        <v>80040</v>
      </c>
      <c r="J32" s="100" t="s">
        <v>9</v>
      </c>
      <c r="K32" s="34">
        <f>K33</f>
        <v>26830781.94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>
        <f>W33</f>
        <v>27538400.2</v>
      </c>
      <c r="X32" s="34"/>
      <c r="Y32" s="34"/>
      <c r="Z32" s="34"/>
      <c r="AA32" s="34"/>
      <c r="AB32" s="34">
        <f>AB33</f>
        <v>27538400.2</v>
      </c>
      <c r="AC32" s="34">
        <f>AC33</f>
        <v>19444468.740000002</v>
      </c>
      <c r="AD32" s="191">
        <f t="shared" si="0"/>
        <v>70.60856331080555</v>
      </c>
    </row>
    <row r="33" spans="1:30" ht="45" customHeight="1">
      <c r="A33" s="5" t="s">
        <v>10</v>
      </c>
      <c r="B33" s="99" t="s">
        <v>10</v>
      </c>
      <c r="C33" s="85" t="s">
        <v>7</v>
      </c>
      <c r="D33" s="85">
        <v>1</v>
      </c>
      <c r="E33" s="85">
        <v>11</v>
      </c>
      <c r="F33" s="85">
        <v>1</v>
      </c>
      <c r="G33" s="85">
        <v>902</v>
      </c>
      <c r="H33" s="85">
        <v>10040</v>
      </c>
      <c r="I33" s="85">
        <v>80040</v>
      </c>
      <c r="J33" s="100" t="s">
        <v>11</v>
      </c>
      <c r="K33" s="34">
        <f>K34+K35+K36</f>
        <v>26830781.94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>
        <f>W34+W35+W36</f>
        <v>27538400.2</v>
      </c>
      <c r="X33" s="34"/>
      <c r="Y33" s="34"/>
      <c r="Z33" s="34"/>
      <c r="AA33" s="34"/>
      <c r="AB33" s="34">
        <f>AB34+AB35+AB36</f>
        <v>27538400.2</v>
      </c>
      <c r="AC33" s="34">
        <f>AC34+AC35+AC36</f>
        <v>19444468.740000002</v>
      </c>
      <c r="AD33" s="191">
        <f t="shared" si="0"/>
        <v>70.60856331080555</v>
      </c>
    </row>
    <row r="34" spans="1:30" ht="33" customHeight="1">
      <c r="A34" s="5" t="s">
        <v>131</v>
      </c>
      <c r="B34" s="99" t="s">
        <v>131</v>
      </c>
      <c r="C34" s="85" t="s">
        <v>7</v>
      </c>
      <c r="D34" s="85">
        <v>1</v>
      </c>
      <c r="E34" s="85">
        <v>11</v>
      </c>
      <c r="F34" s="85">
        <v>1</v>
      </c>
      <c r="G34" s="85">
        <v>902</v>
      </c>
      <c r="H34" s="85">
        <v>10040</v>
      </c>
      <c r="I34" s="85">
        <v>80040</v>
      </c>
      <c r="J34" s="100">
        <v>121</v>
      </c>
      <c r="K34" s="34">
        <f>19545673.91+183052.62</f>
        <v>19728726.53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>
        <v>20321805.07</v>
      </c>
      <c r="X34" s="34"/>
      <c r="Y34" s="34"/>
      <c r="Z34" s="34"/>
      <c r="AA34" s="34"/>
      <c r="AB34" s="34">
        <v>20321805.07</v>
      </c>
      <c r="AC34" s="34">
        <v>14514949.23</v>
      </c>
      <c r="AD34" s="191">
        <f t="shared" si="0"/>
        <v>71.42549187929987</v>
      </c>
    </row>
    <row r="35" spans="1:30" ht="57" customHeight="1">
      <c r="A35" s="5" t="s">
        <v>57</v>
      </c>
      <c r="B35" s="99" t="s">
        <v>57</v>
      </c>
      <c r="C35" s="85" t="s">
        <v>7</v>
      </c>
      <c r="D35" s="85">
        <v>1</v>
      </c>
      <c r="E35" s="85">
        <v>11</v>
      </c>
      <c r="F35" s="85">
        <v>1</v>
      </c>
      <c r="G35" s="85">
        <v>902</v>
      </c>
      <c r="H35" s="85">
        <v>10040</v>
      </c>
      <c r="I35" s="85">
        <v>80040</v>
      </c>
      <c r="J35" s="100">
        <v>122</v>
      </c>
      <c r="K35" s="34">
        <f>805300+70000+15000</f>
        <v>890300</v>
      </c>
      <c r="L35" s="34"/>
      <c r="M35" s="34"/>
      <c r="N35" s="34"/>
      <c r="O35" s="34"/>
      <c r="P35" s="34"/>
      <c r="Q35" s="34"/>
      <c r="R35" s="34"/>
      <c r="S35" s="34"/>
      <c r="T35" s="34"/>
      <c r="U35" s="34">
        <v>46100</v>
      </c>
      <c r="V35" s="34">
        <v>100000</v>
      </c>
      <c r="W35" s="34">
        <v>851400</v>
      </c>
      <c r="X35" s="34"/>
      <c r="Y35" s="34"/>
      <c r="Z35" s="34"/>
      <c r="AA35" s="34"/>
      <c r="AB35" s="34">
        <v>851400</v>
      </c>
      <c r="AC35" s="34">
        <v>682042</v>
      </c>
      <c r="AD35" s="191">
        <f t="shared" si="0"/>
        <v>80.1082922245713</v>
      </c>
    </row>
    <row r="36" spans="1:30" ht="71.25" customHeight="1">
      <c r="A36" s="5" t="s">
        <v>132</v>
      </c>
      <c r="B36" s="99" t="s">
        <v>132</v>
      </c>
      <c r="C36" s="85" t="s">
        <v>7</v>
      </c>
      <c r="D36" s="85">
        <v>1</v>
      </c>
      <c r="E36" s="85">
        <v>11</v>
      </c>
      <c r="F36" s="85">
        <v>1</v>
      </c>
      <c r="G36" s="85">
        <v>902</v>
      </c>
      <c r="H36" s="85">
        <v>10040</v>
      </c>
      <c r="I36" s="85">
        <v>80040</v>
      </c>
      <c r="J36" s="100">
        <v>129</v>
      </c>
      <c r="K36" s="34">
        <f>6130803.52+76421.89+4530</f>
        <v>6211755.409999999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>
        <v>6365195.13</v>
      </c>
      <c r="X36" s="34"/>
      <c r="Y36" s="34"/>
      <c r="Z36" s="34"/>
      <c r="AA36" s="34"/>
      <c r="AB36" s="34">
        <v>6365195.13</v>
      </c>
      <c r="AC36" s="34">
        <v>4247477.51</v>
      </c>
      <c r="AD36" s="191">
        <f t="shared" si="0"/>
        <v>66.72972977656381</v>
      </c>
    </row>
    <row r="37" spans="1:30" ht="50.25" customHeight="1">
      <c r="A37" s="5" t="s">
        <v>133</v>
      </c>
      <c r="B37" s="99" t="s">
        <v>133</v>
      </c>
      <c r="C37" s="85" t="s">
        <v>7</v>
      </c>
      <c r="D37" s="85">
        <v>1</v>
      </c>
      <c r="E37" s="85">
        <v>11</v>
      </c>
      <c r="F37" s="85">
        <v>1</v>
      </c>
      <c r="G37" s="85">
        <v>902</v>
      </c>
      <c r="H37" s="85">
        <v>10040</v>
      </c>
      <c r="I37" s="85">
        <v>80040</v>
      </c>
      <c r="J37" s="100">
        <v>200</v>
      </c>
      <c r="K37" s="34">
        <f>K38</f>
        <v>4614482.46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>
        <f>W38</f>
        <v>3618020.18</v>
      </c>
      <c r="X37" s="34"/>
      <c r="Y37" s="34"/>
      <c r="Z37" s="34"/>
      <c r="AA37" s="34"/>
      <c r="AB37" s="34">
        <f>AB38</f>
        <v>3553020.18</v>
      </c>
      <c r="AC37" s="34">
        <f>AC38</f>
        <v>1709345.41</v>
      </c>
      <c r="AD37" s="191">
        <f t="shared" si="0"/>
        <v>48.10964541158333</v>
      </c>
    </row>
    <row r="38" spans="1:30" ht="46.5" customHeight="1">
      <c r="A38" s="5" t="s">
        <v>13</v>
      </c>
      <c r="B38" s="99" t="s">
        <v>13</v>
      </c>
      <c r="C38" s="85" t="s">
        <v>7</v>
      </c>
      <c r="D38" s="85">
        <v>1</v>
      </c>
      <c r="E38" s="85">
        <v>11</v>
      </c>
      <c r="F38" s="85">
        <v>1</v>
      </c>
      <c r="G38" s="85">
        <v>902</v>
      </c>
      <c r="H38" s="85">
        <v>10040</v>
      </c>
      <c r="I38" s="85">
        <v>80040</v>
      </c>
      <c r="J38" s="100">
        <v>240</v>
      </c>
      <c r="K38" s="34">
        <f>K39</f>
        <v>4614482.46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>
        <f>W39</f>
        <v>3618020.18</v>
      </c>
      <c r="X38" s="34"/>
      <c r="Y38" s="34"/>
      <c r="Z38" s="34"/>
      <c r="AA38" s="34"/>
      <c r="AB38" s="34">
        <f>AB39</f>
        <v>3553020.18</v>
      </c>
      <c r="AC38" s="34">
        <f>AC39</f>
        <v>1709345.41</v>
      </c>
      <c r="AD38" s="191">
        <f t="shared" si="0"/>
        <v>48.10964541158333</v>
      </c>
    </row>
    <row r="39" spans="1:30" ht="48" customHeight="1">
      <c r="A39" s="9" t="s">
        <v>134</v>
      </c>
      <c r="B39" s="99" t="s">
        <v>134</v>
      </c>
      <c r="C39" s="85" t="s">
        <v>7</v>
      </c>
      <c r="D39" s="85">
        <v>1</v>
      </c>
      <c r="E39" s="85">
        <v>11</v>
      </c>
      <c r="F39" s="85">
        <v>1</v>
      </c>
      <c r="G39" s="85">
        <v>902</v>
      </c>
      <c r="H39" s="85">
        <v>10040</v>
      </c>
      <c r="I39" s="85">
        <v>80040</v>
      </c>
      <c r="J39" s="100">
        <v>244</v>
      </c>
      <c r="K39" s="34">
        <v>4614482.46</v>
      </c>
      <c r="L39" s="34"/>
      <c r="M39" s="34"/>
      <c r="N39" s="34"/>
      <c r="O39" s="34"/>
      <c r="P39" s="34"/>
      <c r="Q39" s="34">
        <v>-569700</v>
      </c>
      <c r="R39" s="34"/>
      <c r="S39" s="34">
        <v>-520000</v>
      </c>
      <c r="T39" s="34"/>
      <c r="U39" s="34">
        <v>69564.5</v>
      </c>
      <c r="V39" s="34"/>
      <c r="W39" s="34">
        <v>3618020.18</v>
      </c>
      <c r="X39" s="34"/>
      <c r="Y39" s="34">
        <v>-50000</v>
      </c>
      <c r="Z39" s="34"/>
      <c r="AA39" s="34"/>
      <c r="AB39" s="34">
        <v>3553020.18</v>
      </c>
      <c r="AC39" s="34">
        <v>1709345.41</v>
      </c>
      <c r="AD39" s="191">
        <f t="shared" si="0"/>
        <v>48.10964541158333</v>
      </c>
    </row>
    <row r="40" spans="1:30" ht="19.5" customHeight="1">
      <c r="A40" s="5" t="s">
        <v>15</v>
      </c>
      <c r="B40" s="99" t="s">
        <v>15</v>
      </c>
      <c r="C40" s="85" t="s">
        <v>7</v>
      </c>
      <c r="D40" s="85">
        <v>1</v>
      </c>
      <c r="E40" s="85">
        <v>11</v>
      </c>
      <c r="F40" s="85">
        <v>1</v>
      </c>
      <c r="G40" s="85">
        <v>902</v>
      </c>
      <c r="H40" s="85">
        <v>10040</v>
      </c>
      <c r="I40" s="85">
        <v>80040</v>
      </c>
      <c r="J40" s="100">
        <v>800</v>
      </c>
      <c r="K40" s="34">
        <f>K43+K41</f>
        <v>457729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>
        <f>W43+W41</f>
        <v>90000</v>
      </c>
      <c r="X40" s="34"/>
      <c r="Y40" s="34"/>
      <c r="Z40" s="34"/>
      <c r="AA40" s="34"/>
      <c r="AB40" s="34">
        <f>AB43+AB41</f>
        <v>155500</v>
      </c>
      <c r="AC40" s="34">
        <f>AC43+AC41</f>
        <v>65500</v>
      </c>
      <c r="AD40" s="191">
        <f t="shared" si="0"/>
        <v>42.12218649517685</v>
      </c>
    </row>
    <row r="41" spans="1:30" s="40" customFormat="1" ht="12.75" hidden="1">
      <c r="A41" s="20" t="s">
        <v>200</v>
      </c>
      <c r="B41" s="54" t="s">
        <v>200</v>
      </c>
      <c r="C41" s="56" t="s">
        <v>7</v>
      </c>
      <c r="D41" s="56">
        <v>1</v>
      </c>
      <c r="E41" s="56">
        <v>11</v>
      </c>
      <c r="F41" s="56">
        <v>1</v>
      </c>
      <c r="G41" s="56">
        <v>902</v>
      </c>
      <c r="H41" s="56">
        <v>10040</v>
      </c>
      <c r="I41" s="56">
        <v>80040</v>
      </c>
      <c r="J41" s="57">
        <v>830</v>
      </c>
      <c r="K41" s="47">
        <f>K42</f>
        <v>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>
        <f>W42</f>
        <v>0</v>
      </c>
      <c r="X41" s="47"/>
      <c r="Y41" s="47"/>
      <c r="Z41" s="47"/>
      <c r="AA41" s="47"/>
      <c r="AB41" s="47">
        <f>AB42</f>
        <v>0</v>
      </c>
      <c r="AC41" s="47">
        <f>AC42</f>
        <v>0</v>
      </c>
      <c r="AD41" s="191" t="e">
        <f t="shared" si="0"/>
        <v>#DIV/0!</v>
      </c>
    </row>
    <row r="42" spans="1:30" s="40" customFormat="1" ht="127.5" hidden="1">
      <c r="A42" s="20" t="s">
        <v>201</v>
      </c>
      <c r="B42" s="54" t="s">
        <v>201</v>
      </c>
      <c r="C42" s="56" t="s">
        <v>7</v>
      </c>
      <c r="D42" s="56">
        <v>1</v>
      </c>
      <c r="E42" s="56">
        <v>11</v>
      </c>
      <c r="F42" s="56">
        <v>1</v>
      </c>
      <c r="G42" s="56">
        <v>902</v>
      </c>
      <c r="H42" s="56">
        <v>10040</v>
      </c>
      <c r="I42" s="56">
        <v>80040</v>
      </c>
      <c r="J42" s="57">
        <v>831</v>
      </c>
      <c r="K42" s="47">
        <v>0</v>
      </c>
      <c r="L42" s="47"/>
      <c r="M42" s="47">
        <v>6000</v>
      </c>
      <c r="N42" s="47"/>
      <c r="O42" s="47"/>
      <c r="P42" s="47"/>
      <c r="Q42" s="47"/>
      <c r="R42" s="47"/>
      <c r="S42" s="47"/>
      <c r="T42" s="47"/>
      <c r="U42" s="47"/>
      <c r="V42" s="47"/>
      <c r="W42" s="47">
        <v>0</v>
      </c>
      <c r="X42" s="47"/>
      <c r="Y42" s="47"/>
      <c r="Z42" s="47"/>
      <c r="AA42" s="47"/>
      <c r="AB42" s="47">
        <v>0</v>
      </c>
      <c r="AC42" s="47">
        <v>0</v>
      </c>
      <c r="AD42" s="191" t="e">
        <f t="shared" si="0"/>
        <v>#DIV/0!</v>
      </c>
    </row>
    <row r="43" spans="1:30" ht="19.5" customHeight="1">
      <c r="A43" s="5" t="s">
        <v>42</v>
      </c>
      <c r="B43" s="99" t="s">
        <v>42</v>
      </c>
      <c r="C43" s="85" t="s">
        <v>7</v>
      </c>
      <c r="D43" s="85">
        <v>1</v>
      </c>
      <c r="E43" s="85">
        <v>11</v>
      </c>
      <c r="F43" s="85">
        <v>1</v>
      </c>
      <c r="G43" s="85">
        <v>902</v>
      </c>
      <c r="H43" s="85">
        <v>10040</v>
      </c>
      <c r="I43" s="85">
        <v>80040</v>
      </c>
      <c r="J43" s="100">
        <v>850</v>
      </c>
      <c r="K43" s="34">
        <f>K44+K45+K46</f>
        <v>457729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>
        <f>W44+W45+W46</f>
        <v>90000</v>
      </c>
      <c r="X43" s="34"/>
      <c r="Y43" s="34"/>
      <c r="Z43" s="34"/>
      <c r="AA43" s="34"/>
      <c r="AB43" s="34">
        <f>AB44+AB45+AB46</f>
        <v>155500</v>
      </c>
      <c r="AC43" s="34">
        <f>AC44+AC45+AC46</f>
        <v>65500</v>
      </c>
      <c r="AD43" s="191">
        <f t="shared" si="0"/>
        <v>42.12218649517685</v>
      </c>
    </row>
    <row r="44" spans="1:30" s="40" customFormat="1" ht="25.5" hidden="1">
      <c r="A44" s="20" t="s">
        <v>17</v>
      </c>
      <c r="B44" s="54" t="s">
        <v>17</v>
      </c>
      <c r="C44" s="56" t="s">
        <v>7</v>
      </c>
      <c r="D44" s="56">
        <v>1</v>
      </c>
      <c r="E44" s="56">
        <v>11</v>
      </c>
      <c r="F44" s="56">
        <v>1</v>
      </c>
      <c r="G44" s="56">
        <v>902</v>
      </c>
      <c r="H44" s="56">
        <v>10040</v>
      </c>
      <c r="I44" s="56">
        <v>80040</v>
      </c>
      <c r="J44" s="57">
        <v>851</v>
      </c>
      <c r="K44" s="47">
        <v>343500</v>
      </c>
      <c r="L44" s="47"/>
      <c r="M44" s="47"/>
      <c r="N44" s="47">
        <v>-25000</v>
      </c>
      <c r="O44" s="47"/>
      <c r="P44" s="47"/>
      <c r="Q44" s="47">
        <v>-7000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>
        <v>0</v>
      </c>
      <c r="AC44" s="47"/>
      <c r="AD44" s="191" t="e">
        <f t="shared" si="0"/>
        <v>#DIV/0!</v>
      </c>
    </row>
    <row r="45" spans="1:30" s="40" customFormat="1" ht="12.75" hidden="1">
      <c r="A45" s="20" t="s">
        <v>137</v>
      </c>
      <c r="B45" s="54" t="s">
        <v>137</v>
      </c>
      <c r="C45" s="56" t="s">
        <v>7</v>
      </c>
      <c r="D45" s="56">
        <v>1</v>
      </c>
      <c r="E45" s="56">
        <v>11</v>
      </c>
      <c r="F45" s="56">
        <v>1</v>
      </c>
      <c r="G45" s="56">
        <v>902</v>
      </c>
      <c r="H45" s="56">
        <v>10040</v>
      </c>
      <c r="I45" s="56">
        <v>80040</v>
      </c>
      <c r="J45" s="57">
        <v>852</v>
      </c>
      <c r="K45" s="47">
        <v>24229</v>
      </c>
      <c r="L45" s="47"/>
      <c r="M45" s="47"/>
      <c r="N45" s="47">
        <v>15000</v>
      </c>
      <c r="O45" s="47"/>
      <c r="P45" s="47"/>
      <c r="Q45" s="47">
        <v>7000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>
        <v>0</v>
      </c>
      <c r="AC45" s="47"/>
      <c r="AD45" s="191" t="e">
        <f t="shared" si="0"/>
        <v>#DIV/0!</v>
      </c>
    </row>
    <row r="46" spans="1:30" s="18" customFormat="1" ht="20.25" customHeight="1">
      <c r="A46" s="17" t="s">
        <v>214</v>
      </c>
      <c r="B46" s="101" t="s">
        <v>214</v>
      </c>
      <c r="C46" s="85" t="s">
        <v>7</v>
      </c>
      <c r="D46" s="85">
        <v>1</v>
      </c>
      <c r="E46" s="85">
        <v>11</v>
      </c>
      <c r="F46" s="85">
        <v>1</v>
      </c>
      <c r="G46" s="85">
        <v>902</v>
      </c>
      <c r="H46" s="85">
        <v>10040</v>
      </c>
      <c r="I46" s="85">
        <v>80040</v>
      </c>
      <c r="J46" s="100">
        <v>853</v>
      </c>
      <c r="K46" s="102">
        <v>90000</v>
      </c>
      <c r="L46" s="34"/>
      <c r="M46" s="34"/>
      <c r="N46" s="34">
        <v>10000</v>
      </c>
      <c r="O46" s="34"/>
      <c r="P46" s="34"/>
      <c r="Q46" s="34"/>
      <c r="R46" s="34"/>
      <c r="S46" s="34"/>
      <c r="T46" s="34"/>
      <c r="U46" s="34"/>
      <c r="V46" s="34"/>
      <c r="W46" s="34">
        <v>90000</v>
      </c>
      <c r="X46" s="34"/>
      <c r="Y46" s="34"/>
      <c r="Z46" s="34"/>
      <c r="AA46" s="34"/>
      <c r="AB46" s="34">
        <v>155500</v>
      </c>
      <c r="AC46" s="34">
        <v>65500</v>
      </c>
      <c r="AD46" s="191">
        <f t="shared" si="0"/>
        <v>42.12218649517685</v>
      </c>
    </row>
    <row r="47" spans="1:30" s="3" customFormat="1" ht="38.25" hidden="1">
      <c r="A47" s="10" t="s">
        <v>194</v>
      </c>
      <c r="B47" s="87" t="s">
        <v>194</v>
      </c>
      <c r="C47" s="88" t="s">
        <v>7</v>
      </c>
      <c r="D47" s="88">
        <v>1</v>
      </c>
      <c r="E47" s="88">
        <v>11</v>
      </c>
      <c r="F47" s="88">
        <v>1</v>
      </c>
      <c r="G47" s="88">
        <v>902</v>
      </c>
      <c r="H47" s="88">
        <v>10041</v>
      </c>
      <c r="I47" s="88">
        <v>10041</v>
      </c>
      <c r="J47" s="89"/>
      <c r="K47" s="37">
        <f>K48</f>
        <v>2000000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>
        <f>AB48</f>
        <v>0</v>
      </c>
      <c r="AC47" s="37"/>
      <c r="AD47" s="189" t="e">
        <f t="shared" si="0"/>
        <v>#DIV/0!</v>
      </c>
    </row>
    <row r="48" spans="1:30" ht="38.25" hidden="1">
      <c r="A48" s="9" t="s">
        <v>133</v>
      </c>
      <c r="B48" s="99" t="s">
        <v>133</v>
      </c>
      <c r="C48" s="85" t="s">
        <v>7</v>
      </c>
      <c r="D48" s="85">
        <v>1</v>
      </c>
      <c r="E48" s="85">
        <v>11</v>
      </c>
      <c r="F48" s="85">
        <v>1</v>
      </c>
      <c r="G48" s="85">
        <v>902</v>
      </c>
      <c r="H48" s="85">
        <v>10041</v>
      </c>
      <c r="I48" s="85">
        <v>10041</v>
      </c>
      <c r="J48" s="100">
        <v>200</v>
      </c>
      <c r="K48" s="34">
        <f>K49</f>
        <v>2000000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>
        <f>AB49</f>
        <v>0</v>
      </c>
      <c r="AC48" s="34"/>
      <c r="AD48" s="189" t="e">
        <f t="shared" si="0"/>
        <v>#DIV/0!</v>
      </c>
    </row>
    <row r="49" spans="1:30" ht="38.25" hidden="1">
      <c r="A49" s="9" t="s">
        <v>13</v>
      </c>
      <c r="B49" s="99" t="s">
        <v>13</v>
      </c>
      <c r="C49" s="85" t="s">
        <v>7</v>
      </c>
      <c r="D49" s="85">
        <v>1</v>
      </c>
      <c r="E49" s="85">
        <v>11</v>
      </c>
      <c r="F49" s="85">
        <v>1</v>
      </c>
      <c r="G49" s="85">
        <v>902</v>
      </c>
      <c r="H49" s="85">
        <v>10041</v>
      </c>
      <c r="I49" s="85">
        <v>10041</v>
      </c>
      <c r="J49" s="100">
        <v>240</v>
      </c>
      <c r="K49" s="34">
        <f>K50</f>
        <v>2000000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>
        <f>AB50</f>
        <v>0</v>
      </c>
      <c r="AC49" s="34"/>
      <c r="AD49" s="189" t="e">
        <f t="shared" si="0"/>
        <v>#DIV/0!</v>
      </c>
    </row>
    <row r="50" spans="1:30" ht="38.25" hidden="1">
      <c r="A50" s="9" t="s">
        <v>134</v>
      </c>
      <c r="B50" s="99" t="s">
        <v>134</v>
      </c>
      <c r="C50" s="85" t="s">
        <v>7</v>
      </c>
      <c r="D50" s="85">
        <v>1</v>
      </c>
      <c r="E50" s="85">
        <v>11</v>
      </c>
      <c r="F50" s="85">
        <v>1</v>
      </c>
      <c r="G50" s="85">
        <v>902</v>
      </c>
      <c r="H50" s="85">
        <v>10041</v>
      </c>
      <c r="I50" s="85">
        <v>10041</v>
      </c>
      <c r="J50" s="100">
        <v>244</v>
      </c>
      <c r="K50" s="34">
        <v>2000000</v>
      </c>
      <c r="L50" s="34">
        <v>-2000000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>
        <f>K50+L50</f>
        <v>0</v>
      </c>
      <c r="AC50" s="34"/>
      <c r="AD50" s="189" t="e">
        <f t="shared" si="0"/>
        <v>#DIV/0!</v>
      </c>
    </row>
    <row r="51" spans="1:30" ht="45" customHeight="1">
      <c r="A51" s="35" t="s">
        <v>225</v>
      </c>
      <c r="B51" s="95" t="s">
        <v>225</v>
      </c>
      <c r="C51" s="88" t="s">
        <v>7</v>
      </c>
      <c r="D51" s="88">
        <v>1</v>
      </c>
      <c r="E51" s="88">
        <v>11</v>
      </c>
      <c r="F51" s="88">
        <v>1</v>
      </c>
      <c r="G51" s="88">
        <v>902</v>
      </c>
      <c r="H51" s="88">
        <v>10042</v>
      </c>
      <c r="I51" s="88">
        <v>80070</v>
      </c>
      <c r="J51" s="89"/>
      <c r="K51" s="37">
        <f>K52</f>
        <v>416713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>
        <f>W52</f>
        <v>1216463</v>
      </c>
      <c r="X51" s="37"/>
      <c r="Y51" s="37"/>
      <c r="Z51" s="37"/>
      <c r="AA51" s="37"/>
      <c r="AB51" s="37">
        <f aca="true" t="shared" si="2" ref="AB51:AC53">AB52</f>
        <v>1266463</v>
      </c>
      <c r="AC51" s="37">
        <f t="shared" si="2"/>
        <v>1254246.16</v>
      </c>
      <c r="AD51" s="189">
        <f t="shared" si="0"/>
        <v>99.03535752722344</v>
      </c>
    </row>
    <row r="52" spans="1:30" ht="42.75" customHeight="1">
      <c r="A52" s="36" t="s">
        <v>133</v>
      </c>
      <c r="B52" s="99" t="s">
        <v>133</v>
      </c>
      <c r="C52" s="85" t="s">
        <v>7</v>
      </c>
      <c r="D52" s="85">
        <v>1</v>
      </c>
      <c r="E52" s="85">
        <v>11</v>
      </c>
      <c r="F52" s="85">
        <v>1</v>
      </c>
      <c r="G52" s="85">
        <v>902</v>
      </c>
      <c r="H52" s="85">
        <v>10042</v>
      </c>
      <c r="I52" s="85">
        <v>80070</v>
      </c>
      <c r="J52" s="100">
        <v>200</v>
      </c>
      <c r="K52" s="34">
        <f>K53</f>
        <v>416713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>
        <f>W53</f>
        <v>1216463</v>
      </c>
      <c r="X52" s="34"/>
      <c r="Y52" s="34"/>
      <c r="Z52" s="34"/>
      <c r="AA52" s="34"/>
      <c r="AB52" s="34">
        <f t="shared" si="2"/>
        <v>1266463</v>
      </c>
      <c r="AC52" s="34">
        <f t="shared" si="2"/>
        <v>1254246.16</v>
      </c>
      <c r="AD52" s="191">
        <f t="shared" si="0"/>
        <v>99.03535752722344</v>
      </c>
    </row>
    <row r="53" spans="1:30" ht="45.75" customHeight="1">
      <c r="A53" s="36" t="s">
        <v>13</v>
      </c>
      <c r="B53" s="99" t="s">
        <v>13</v>
      </c>
      <c r="C53" s="85" t="s">
        <v>7</v>
      </c>
      <c r="D53" s="85">
        <v>1</v>
      </c>
      <c r="E53" s="85">
        <v>11</v>
      </c>
      <c r="F53" s="85">
        <v>1</v>
      </c>
      <c r="G53" s="85">
        <v>902</v>
      </c>
      <c r="H53" s="85">
        <v>10042</v>
      </c>
      <c r="I53" s="85">
        <v>80070</v>
      </c>
      <c r="J53" s="100">
        <v>240</v>
      </c>
      <c r="K53" s="34">
        <f>K54</f>
        <v>416713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>
        <f>W54</f>
        <v>1216463</v>
      </c>
      <c r="X53" s="34"/>
      <c r="Y53" s="34"/>
      <c r="Z53" s="34"/>
      <c r="AA53" s="34"/>
      <c r="AB53" s="34">
        <f t="shared" si="2"/>
        <v>1266463</v>
      </c>
      <c r="AC53" s="34">
        <f t="shared" si="2"/>
        <v>1254246.16</v>
      </c>
      <c r="AD53" s="191">
        <f t="shared" si="0"/>
        <v>99.03535752722344</v>
      </c>
    </row>
    <row r="54" spans="1:30" ht="44.25" customHeight="1">
      <c r="A54" s="36" t="s">
        <v>134</v>
      </c>
      <c r="B54" s="99" t="s">
        <v>134</v>
      </c>
      <c r="C54" s="85" t="s">
        <v>7</v>
      </c>
      <c r="D54" s="85">
        <v>1</v>
      </c>
      <c r="E54" s="85">
        <v>11</v>
      </c>
      <c r="F54" s="85">
        <v>1</v>
      </c>
      <c r="G54" s="85">
        <v>902</v>
      </c>
      <c r="H54" s="85">
        <v>10042</v>
      </c>
      <c r="I54" s="85">
        <v>80070</v>
      </c>
      <c r="J54" s="100">
        <v>244</v>
      </c>
      <c r="K54" s="34">
        <f>416713</f>
        <v>416713</v>
      </c>
      <c r="L54" s="34"/>
      <c r="M54" s="34">
        <v>720000</v>
      </c>
      <c r="N54" s="34"/>
      <c r="O54" s="34">
        <v>379750</v>
      </c>
      <c r="P54" s="34"/>
      <c r="Q54" s="34"/>
      <c r="R54" s="34"/>
      <c r="S54" s="34"/>
      <c r="T54" s="34"/>
      <c r="U54" s="34"/>
      <c r="V54" s="34"/>
      <c r="W54" s="34">
        <v>1216463</v>
      </c>
      <c r="X54" s="34"/>
      <c r="Y54" s="34">
        <v>50000</v>
      </c>
      <c r="Z54" s="34"/>
      <c r="AA54" s="34"/>
      <c r="AB54" s="34">
        <f>1216463+Y54</f>
        <v>1266463</v>
      </c>
      <c r="AC54" s="34">
        <v>1254246.16</v>
      </c>
      <c r="AD54" s="191">
        <f t="shared" si="0"/>
        <v>99.03535752722344</v>
      </c>
    </row>
    <row r="55" spans="1:30" s="3" customFormat="1" ht="25.5" hidden="1">
      <c r="A55" s="19" t="s">
        <v>205</v>
      </c>
      <c r="B55" s="63" t="s">
        <v>205</v>
      </c>
      <c r="C55" s="64" t="s">
        <v>7</v>
      </c>
      <c r="D55" s="64">
        <v>1</v>
      </c>
      <c r="E55" s="64">
        <v>11</v>
      </c>
      <c r="F55" s="64">
        <v>1</v>
      </c>
      <c r="G55" s="64">
        <v>902</v>
      </c>
      <c r="H55" s="64">
        <v>10110</v>
      </c>
      <c r="I55" s="64">
        <v>10110</v>
      </c>
      <c r="J55" s="41"/>
      <c r="K55" s="42">
        <f>K56</f>
        <v>0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>
        <f>AB56</f>
        <v>0</v>
      </c>
      <c r="AC55" s="42"/>
      <c r="AD55" s="189" t="e">
        <f t="shared" si="0"/>
        <v>#DIV/0!</v>
      </c>
    </row>
    <row r="56" spans="1:30" ht="12.75" hidden="1">
      <c r="A56" s="20" t="s">
        <v>15</v>
      </c>
      <c r="B56" s="54" t="s">
        <v>15</v>
      </c>
      <c r="C56" s="56" t="s">
        <v>7</v>
      </c>
      <c r="D56" s="56">
        <v>1</v>
      </c>
      <c r="E56" s="56">
        <v>11</v>
      </c>
      <c r="F56" s="56">
        <v>1</v>
      </c>
      <c r="G56" s="56">
        <v>902</v>
      </c>
      <c r="H56" s="56">
        <v>10110</v>
      </c>
      <c r="I56" s="56">
        <v>10110</v>
      </c>
      <c r="J56" s="57">
        <v>800</v>
      </c>
      <c r="K56" s="47">
        <f>K57</f>
        <v>0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>
        <f>AB57</f>
        <v>0</v>
      </c>
      <c r="AC56" s="47"/>
      <c r="AD56" s="189" t="e">
        <f t="shared" si="0"/>
        <v>#DIV/0!</v>
      </c>
    </row>
    <row r="57" spans="1:30" ht="12.75" hidden="1">
      <c r="A57" s="20" t="s">
        <v>221</v>
      </c>
      <c r="B57" s="54" t="s">
        <v>221</v>
      </c>
      <c r="C57" s="56" t="s">
        <v>7</v>
      </c>
      <c r="D57" s="56">
        <v>1</v>
      </c>
      <c r="E57" s="56">
        <v>11</v>
      </c>
      <c r="F57" s="56">
        <v>1</v>
      </c>
      <c r="G57" s="56">
        <v>902</v>
      </c>
      <c r="H57" s="56">
        <v>10110</v>
      </c>
      <c r="I57" s="56">
        <v>10110</v>
      </c>
      <c r="J57" s="57">
        <v>880</v>
      </c>
      <c r="K57" s="47">
        <v>0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>
        <v>0</v>
      </c>
      <c r="AC57" s="47"/>
      <c r="AD57" s="189" t="e">
        <f t="shared" si="0"/>
        <v>#DIV/0!</v>
      </c>
    </row>
    <row r="58" spans="1:30" s="3" customFormat="1" ht="19.5" customHeight="1">
      <c r="A58" s="6" t="s">
        <v>34</v>
      </c>
      <c r="B58" s="87" t="s">
        <v>34</v>
      </c>
      <c r="C58" s="88" t="s">
        <v>7</v>
      </c>
      <c r="D58" s="88">
        <v>1</v>
      </c>
      <c r="E58" s="88">
        <v>11</v>
      </c>
      <c r="F58" s="88">
        <v>1</v>
      </c>
      <c r="G58" s="88">
        <v>902</v>
      </c>
      <c r="H58" s="88">
        <v>10190</v>
      </c>
      <c r="I58" s="88">
        <v>80450</v>
      </c>
      <c r="J58" s="93" t="s">
        <v>0</v>
      </c>
      <c r="K58" s="37">
        <f>K59</f>
        <v>8550445</v>
      </c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37">
        <f>W59</f>
        <v>12025879.89</v>
      </c>
      <c r="X58" s="94"/>
      <c r="Y58" s="94"/>
      <c r="Z58" s="94"/>
      <c r="AA58" s="94"/>
      <c r="AB58" s="37">
        <f aca="true" t="shared" si="3" ref="AB58:AC60">AB59</f>
        <v>12296688.25</v>
      </c>
      <c r="AC58" s="37">
        <f t="shared" si="3"/>
        <v>7394159.83</v>
      </c>
      <c r="AD58" s="189">
        <f t="shared" si="0"/>
        <v>60.1313108023211</v>
      </c>
    </row>
    <row r="59" spans="1:30" ht="45.75" customHeight="1">
      <c r="A59" s="5" t="s">
        <v>66</v>
      </c>
      <c r="B59" s="99" t="s">
        <v>66</v>
      </c>
      <c r="C59" s="85" t="s">
        <v>7</v>
      </c>
      <c r="D59" s="85">
        <v>1</v>
      </c>
      <c r="E59" s="85">
        <v>11</v>
      </c>
      <c r="F59" s="85">
        <v>1</v>
      </c>
      <c r="G59" s="85">
        <v>902</v>
      </c>
      <c r="H59" s="85">
        <v>10190</v>
      </c>
      <c r="I59" s="85">
        <v>80450</v>
      </c>
      <c r="J59" s="100" t="s">
        <v>21</v>
      </c>
      <c r="K59" s="34">
        <f>K60</f>
        <v>8550445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>
        <f>W60</f>
        <v>12025879.89</v>
      </c>
      <c r="X59" s="34"/>
      <c r="Y59" s="34"/>
      <c r="Z59" s="34"/>
      <c r="AA59" s="34"/>
      <c r="AB59" s="34">
        <f t="shared" si="3"/>
        <v>12296688.25</v>
      </c>
      <c r="AC59" s="34">
        <f t="shared" si="3"/>
        <v>7394159.83</v>
      </c>
      <c r="AD59" s="191">
        <f t="shared" si="0"/>
        <v>60.1313108023211</v>
      </c>
    </row>
    <row r="60" spans="1:30" ht="20.25" customHeight="1">
      <c r="A60" s="5" t="s">
        <v>49</v>
      </c>
      <c r="B60" s="99" t="s">
        <v>49</v>
      </c>
      <c r="C60" s="85" t="s">
        <v>7</v>
      </c>
      <c r="D60" s="85">
        <v>1</v>
      </c>
      <c r="E60" s="85">
        <v>11</v>
      </c>
      <c r="F60" s="85">
        <v>1</v>
      </c>
      <c r="G60" s="85">
        <v>902</v>
      </c>
      <c r="H60" s="85">
        <v>10190</v>
      </c>
      <c r="I60" s="85">
        <v>80450</v>
      </c>
      <c r="J60" s="100">
        <v>610</v>
      </c>
      <c r="K60" s="34">
        <f>K61</f>
        <v>8550445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>
        <f>W61</f>
        <v>12025879.89</v>
      </c>
      <c r="X60" s="34"/>
      <c r="Y60" s="34"/>
      <c r="Z60" s="34"/>
      <c r="AA60" s="34"/>
      <c r="AB60" s="34">
        <f t="shared" si="3"/>
        <v>12296688.25</v>
      </c>
      <c r="AC60" s="34">
        <f t="shared" si="3"/>
        <v>7394159.83</v>
      </c>
      <c r="AD60" s="191">
        <f t="shared" si="0"/>
        <v>60.1313108023211</v>
      </c>
    </row>
    <row r="61" spans="1:30" ht="87" customHeight="1">
      <c r="A61" s="5" t="s">
        <v>22</v>
      </c>
      <c r="B61" s="99" t="s">
        <v>22</v>
      </c>
      <c r="C61" s="85" t="s">
        <v>7</v>
      </c>
      <c r="D61" s="85">
        <v>1</v>
      </c>
      <c r="E61" s="85">
        <v>11</v>
      </c>
      <c r="F61" s="85">
        <v>1</v>
      </c>
      <c r="G61" s="85">
        <v>902</v>
      </c>
      <c r="H61" s="85">
        <v>10190</v>
      </c>
      <c r="I61" s="85">
        <v>80450</v>
      </c>
      <c r="J61" s="100" t="s">
        <v>23</v>
      </c>
      <c r="K61" s="34">
        <v>8550445</v>
      </c>
      <c r="L61" s="34"/>
      <c r="M61" s="34"/>
      <c r="N61" s="34">
        <v>20139.4</v>
      </c>
      <c r="O61" s="34">
        <v>473493</v>
      </c>
      <c r="P61" s="34"/>
      <c r="Q61" s="34"/>
      <c r="R61" s="34"/>
      <c r="S61" s="34"/>
      <c r="T61" s="34"/>
      <c r="U61" s="34">
        <v>552058</v>
      </c>
      <c r="V61" s="34"/>
      <c r="W61" s="34">
        <v>12025879.89</v>
      </c>
      <c r="X61" s="34"/>
      <c r="Y61" s="34"/>
      <c r="Z61" s="34"/>
      <c r="AA61" s="34"/>
      <c r="AB61" s="34">
        <v>12296688.25</v>
      </c>
      <c r="AC61" s="34">
        <v>7394159.83</v>
      </c>
      <c r="AD61" s="191">
        <f t="shared" si="0"/>
        <v>60.1313108023211</v>
      </c>
    </row>
    <row r="62" spans="1:30" s="3" customFormat="1" ht="30" customHeight="1">
      <c r="A62" s="11" t="s">
        <v>96</v>
      </c>
      <c r="B62" s="95" t="s">
        <v>277</v>
      </c>
      <c r="C62" s="88" t="s">
        <v>7</v>
      </c>
      <c r="D62" s="88">
        <v>1</v>
      </c>
      <c r="E62" s="88">
        <v>11</v>
      </c>
      <c r="F62" s="88">
        <v>1</v>
      </c>
      <c r="G62" s="88">
        <v>902</v>
      </c>
      <c r="H62" s="88">
        <v>10200</v>
      </c>
      <c r="I62" s="88">
        <v>80480</v>
      </c>
      <c r="J62" s="93" t="s">
        <v>0</v>
      </c>
      <c r="K62" s="37">
        <f>K63</f>
        <v>13197204.16</v>
      </c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37">
        <f>W63</f>
        <v>14985497.9</v>
      </c>
      <c r="X62" s="94"/>
      <c r="Y62" s="94"/>
      <c r="Z62" s="94"/>
      <c r="AA62" s="94"/>
      <c r="AB62" s="37">
        <f aca="true" t="shared" si="4" ref="AB62:AC64">AB63</f>
        <v>15786659.46</v>
      </c>
      <c r="AC62" s="37">
        <f t="shared" si="4"/>
        <v>8958511.13</v>
      </c>
      <c r="AD62" s="189">
        <f t="shared" si="0"/>
        <v>56.74735147545902</v>
      </c>
    </row>
    <row r="63" spans="1:30" ht="50.25" customHeight="1">
      <c r="A63" s="5" t="s">
        <v>66</v>
      </c>
      <c r="B63" s="99" t="s">
        <v>66</v>
      </c>
      <c r="C63" s="85" t="s">
        <v>7</v>
      </c>
      <c r="D63" s="85">
        <v>1</v>
      </c>
      <c r="E63" s="85">
        <v>11</v>
      </c>
      <c r="F63" s="85">
        <v>1</v>
      </c>
      <c r="G63" s="85">
        <v>902</v>
      </c>
      <c r="H63" s="85">
        <v>10200</v>
      </c>
      <c r="I63" s="85">
        <v>80480</v>
      </c>
      <c r="J63" s="100" t="s">
        <v>21</v>
      </c>
      <c r="K63" s="34">
        <f>K64</f>
        <v>13197204.16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>
        <f>W64</f>
        <v>14985497.9</v>
      </c>
      <c r="X63" s="34"/>
      <c r="Y63" s="34"/>
      <c r="Z63" s="34"/>
      <c r="AA63" s="34"/>
      <c r="AB63" s="34">
        <f t="shared" si="4"/>
        <v>15786659.46</v>
      </c>
      <c r="AC63" s="34">
        <f t="shared" si="4"/>
        <v>8958511.13</v>
      </c>
      <c r="AD63" s="191">
        <f t="shared" si="0"/>
        <v>56.74735147545902</v>
      </c>
    </row>
    <row r="64" spans="1:30" ht="20.25" customHeight="1">
      <c r="A64" s="5" t="s">
        <v>49</v>
      </c>
      <c r="B64" s="99" t="s">
        <v>49</v>
      </c>
      <c r="C64" s="85" t="s">
        <v>7</v>
      </c>
      <c r="D64" s="85">
        <v>1</v>
      </c>
      <c r="E64" s="85">
        <v>11</v>
      </c>
      <c r="F64" s="85">
        <v>1</v>
      </c>
      <c r="G64" s="85">
        <v>902</v>
      </c>
      <c r="H64" s="85">
        <v>10200</v>
      </c>
      <c r="I64" s="85">
        <v>80480</v>
      </c>
      <c r="J64" s="100">
        <v>610</v>
      </c>
      <c r="K64" s="34">
        <f>K65</f>
        <v>13197204.16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>
        <f>W65</f>
        <v>14985497.9</v>
      </c>
      <c r="X64" s="34"/>
      <c r="Y64" s="34"/>
      <c r="Z64" s="34"/>
      <c r="AA64" s="34"/>
      <c r="AB64" s="34">
        <f t="shared" si="4"/>
        <v>15786659.46</v>
      </c>
      <c r="AC64" s="34">
        <f t="shared" si="4"/>
        <v>8958511.13</v>
      </c>
      <c r="AD64" s="191">
        <f t="shared" si="0"/>
        <v>56.74735147545902</v>
      </c>
    </row>
    <row r="65" spans="1:30" ht="86.25" customHeight="1">
      <c r="A65" s="5" t="s">
        <v>22</v>
      </c>
      <c r="B65" s="99" t="s">
        <v>22</v>
      </c>
      <c r="C65" s="85" t="s">
        <v>7</v>
      </c>
      <c r="D65" s="85">
        <v>1</v>
      </c>
      <c r="E65" s="85">
        <v>11</v>
      </c>
      <c r="F65" s="85">
        <v>1</v>
      </c>
      <c r="G65" s="85">
        <v>902</v>
      </c>
      <c r="H65" s="85">
        <v>10200</v>
      </c>
      <c r="I65" s="85">
        <v>80480</v>
      </c>
      <c r="J65" s="100" t="s">
        <v>23</v>
      </c>
      <c r="K65" s="34">
        <f>6889929.1+6307275.06</f>
        <v>13197204.16</v>
      </c>
      <c r="L65" s="34"/>
      <c r="M65" s="34"/>
      <c r="N65" s="34"/>
      <c r="O65" s="34"/>
      <c r="P65" s="34">
        <v>229580</v>
      </c>
      <c r="Q65" s="34"/>
      <c r="R65" s="34"/>
      <c r="S65" s="34"/>
      <c r="T65" s="34">
        <v>645174</v>
      </c>
      <c r="U65" s="34">
        <v>90000</v>
      </c>
      <c r="V65" s="34">
        <v>3027580</v>
      </c>
      <c r="W65" s="34">
        <v>14985497.9</v>
      </c>
      <c r="X65" s="34"/>
      <c r="Y65" s="34"/>
      <c r="Z65" s="34"/>
      <c r="AA65" s="34"/>
      <c r="AB65" s="34">
        <v>15786659.46</v>
      </c>
      <c r="AC65" s="34">
        <v>8958511.13</v>
      </c>
      <c r="AD65" s="191">
        <f t="shared" si="0"/>
        <v>56.74735147545902</v>
      </c>
    </row>
    <row r="66" spans="1:30" s="44" customFormat="1" ht="51" hidden="1">
      <c r="A66" s="21" t="s">
        <v>228</v>
      </c>
      <c r="B66" s="72" t="s">
        <v>228</v>
      </c>
      <c r="C66" s="64" t="s">
        <v>7</v>
      </c>
      <c r="D66" s="64">
        <v>1</v>
      </c>
      <c r="E66" s="64">
        <v>11</v>
      </c>
      <c r="F66" s="64">
        <v>1</v>
      </c>
      <c r="G66" s="64">
        <v>902</v>
      </c>
      <c r="H66" s="64">
        <v>10210</v>
      </c>
      <c r="I66" s="64">
        <v>10210</v>
      </c>
      <c r="J66" s="74" t="s">
        <v>0</v>
      </c>
      <c r="K66" s="42">
        <f>K67</f>
        <v>0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42">
        <f>AB67</f>
        <v>0</v>
      </c>
      <c r="AC66" s="42"/>
      <c r="AD66" s="189" t="e">
        <f t="shared" si="0"/>
        <v>#DIV/0!</v>
      </c>
    </row>
    <row r="67" spans="1:30" s="40" customFormat="1" ht="38.25" hidden="1">
      <c r="A67" s="20" t="s">
        <v>66</v>
      </c>
      <c r="B67" s="54" t="s">
        <v>66</v>
      </c>
      <c r="C67" s="56" t="s">
        <v>7</v>
      </c>
      <c r="D67" s="56">
        <v>1</v>
      </c>
      <c r="E67" s="56">
        <v>11</v>
      </c>
      <c r="F67" s="56">
        <v>1</v>
      </c>
      <c r="G67" s="56">
        <v>902</v>
      </c>
      <c r="H67" s="56">
        <v>10210</v>
      </c>
      <c r="I67" s="56">
        <v>10210</v>
      </c>
      <c r="J67" s="57" t="s">
        <v>21</v>
      </c>
      <c r="K67" s="47">
        <f>K68</f>
        <v>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>
        <f>AB68</f>
        <v>0</v>
      </c>
      <c r="AC67" s="47"/>
      <c r="AD67" s="189" t="e">
        <f t="shared" si="0"/>
        <v>#DIV/0!</v>
      </c>
    </row>
    <row r="68" spans="1:30" s="40" customFormat="1" ht="12.75" hidden="1">
      <c r="A68" s="20" t="s">
        <v>49</v>
      </c>
      <c r="B68" s="54" t="s">
        <v>49</v>
      </c>
      <c r="C68" s="56" t="s">
        <v>7</v>
      </c>
      <c r="D68" s="56">
        <v>1</v>
      </c>
      <c r="E68" s="56">
        <v>11</v>
      </c>
      <c r="F68" s="56">
        <v>1</v>
      </c>
      <c r="G68" s="56">
        <v>902</v>
      </c>
      <c r="H68" s="56">
        <v>10210</v>
      </c>
      <c r="I68" s="56">
        <v>10210</v>
      </c>
      <c r="J68" s="57">
        <v>610</v>
      </c>
      <c r="K68" s="47">
        <f>K69</f>
        <v>0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>
        <f>AB69</f>
        <v>0</v>
      </c>
      <c r="AC68" s="47"/>
      <c r="AD68" s="189" t="e">
        <f t="shared" si="0"/>
        <v>#DIV/0!</v>
      </c>
    </row>
    <row r="69" spans="1:30" s="40" customFormat="1" ht="76.5" hidden="1">
      <c r="A69" s="20" t="s">
        <v>22</v>
      </c>
      <c r="B69" s="54" t="s">
        <v>22</v>
      </c>
      <c r="C69" s="56" t="s">
        <v>7</v>
      </c>
      <c r="D69" s="56">
        <v>1</v>
      </c>
      <c r="E69" s="56">
        <v>11</v>
      </c>
      <c r="F69" s="56">
        <v>1</v>
      </c>
      <c r="G69" s="56">
        <v>902</v>
      </c>
      <c r="H69" s="56">
        <v>10210</v>
      </c>
      <c r="I69" s="56">
        <v>10210</v>
      </c>
      <c r="J69" s="57" t="s">
        <v>23</v>
      </c>
      <c r="K69" s="47">
        <v>0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>
        <v>0</v>
      </c>
      <c r="AC69" s="47"/>
      <c r="AD69" s="189" t="e">
        <f t="shared" si="0"/>
        <v>#DIV/0!</v>
      </c>
    </row>
    <row r="70" spans="1:30" ht="57" customHeight="1">
      <c r="A70" s="6" t="s">
        <v>224</v>
      </c>
      <c r="B70" s="95" t="s">
        <v>278</v>
      </c>
      <c r="C70" s="88" t="s">
        <v>7</v>
      </c>
      <c r="D70" s="88">
        <v>1</v>
      </c>
      <c r="E70" s="88">
        <v>11</v>
      </c>
      <c r="F70" s="88">
        <v>1</v>
      </c>
      <c r="G70" s="88">
        <v>902</v>
      </c>
      <c r="H70" s="88">
        <v>10230</v>
      </c>
      <c r="I70" s="88">
        <v>80720</v>
      </c>
      <c r="J70" s="93"/>
      <c r="K70" s="37">
        <f>K71+K77+K80</f>
        <v>14622017.71</v>
      </c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37">
        <f>W71+W77+W80</f>
        <v>17475197.770000003</v>
      </c>
      <c r="X70" s="94"/>
      <c r="Y70" s="94"/>
      <c r="Z70" s="94"/>
      <c r="AA70" s="94"/>
      <c r="AB70" s="37">
        <f>AB71+AB77+AB80+AB85</f>
        <v>17694008.4</v>
      </c>
      <c r="AC70" s="37">
        <f>AC71+AC77+AC80+AC85</f>
        <v>10364171.329999998</v>
      </c>
      <c r="AD70" s="189">
        <f t="shared" si="0"/>
        <v>58.57446823637768</v>
      </c>
    </row>
    <row r="71" spans="1:30" ht="86.25" customHeight="1">
      <c r="A71" s="5" t="s">
        <v>8</v>
      </c>
      <c r="B71" s="99" t="s">
        <v>8</v>
      </c>
      <c r="C71" s="85" t="s">
        <v>7</v>
      </c>
      <c r="D71" s="85">
        <v>1</v>
      </c>
      <c r="E71" s="85">
        <v>11</v>
      </c>
      <c r="F71" s="85">
        <v>1</v>
      </c>
      <c r="G71" s="85">
        <v>902</v>
      </c>
      <c r="H71" s="85">
        <v>10230</v>
      </c>
      <c r="I71" s="85">
        <v>80720</v>
      </c>
      <c r="J71" s="100" t="s">
        <v>9</v>
      </c>
      <c r="K71" s="34">
        <f>K72</f>
        <v>7659621.850000001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>
        <f>W72</f>
        <v>8149228.8100000005</v>
      </c>
      <c r="X71" s="34"/>
      <c r="Y71" s="34"/>
      <c r="Z71" s="34"/>
      <c r="AA71" s="34"/>
      <c r="AB71" s="34">
        <f>AB72</f>
        <v>8420495.870000001</v>
      </c>
      <c r="AC71" s="34">
        <f>AC72</f>
        <v>5574625.77</v>
      </c>
      <c r="AD71" s="191">
        <f t="shared" si="0"/>
        <v>66.20305806289765</v>
      </c>
    </row>
    <row r="72" spans="1:30" ht="32.25" customHeight="1">
      <c r="A72" s="13" t="s">
        <v>24</v>
      </c>
      <c r="B72" s="103" t="s">
        <v>24</v>
      </c>
      <c r="C72" s="85" t="s">
        <v>7</v>
      </c>
      <c r="D72" s="85">
        <v>1</v>
      </c>
      <c r="E72" s="85">
        <v>11</v>
      </c>
      <c r="F72" s="85">
        <v>1</v>
      </c>
      <c r="G72" s="85">
        <v>902</v>
      </c>
      <c r="H72" s="85">
        <v>10230</v>
      </c>
      <c r="I72" s="85">
        <v>80720</v>
      </c>
      <c r="J72" s="100" t="s">
        <v>25</v>
      </c>
      <c r="K72" s="34">
        <f>K73+K74+K76</f>
        <v>7659621.850000001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>
        <f>W73+W74+W76</f>
        <v>8149228.8100000005</v>
      </c>
      <c r="X72" s="34"/>
      <c r="Y72" s="34"/>
      <c r="Z72" s="34"/>
      <c r="AA72" s="34"/>
      <c r="AB72" s="34">
        <f>AB73+AB74+AB76+AB75</f>
        <v>8420495.870000001</v>
      </c>
      <c r="AC72" s="34">
        <f>AC73+AC74+AC76+AC75</f>
        <v>5574625.77</v>
      </c>
      <c r="AD72" s="191">
        <f t="shared" si="0"/>
        <v>66.20305806289765</v>
      </c>
    </row>
    <row r="73" spans="1:30" ht="24" customHeight="1">
      <c r="A73" s="5" t="s">
        <v>188</v>
      </c>
      <c r="B73" s="99" t="s">
        <v>188</v>
      </c>
      <c r="C73" s="85" t="s">
        <v>7</v>
      </c>
      <c r="D73" s="85">
        <v>1</v>
      </c>
      <c r="E73" s="85">
        <v>11</v>
      </c>
      <c r="F73" s="85">
        <v>1</v>
      </c>
      <c r="G73" s="85">
        <v>902</v>
      </c>
      <c r="H73" s="85">
        <v>10230</v>
      </c>
      <c r="I73" s="85">
        <v>80720</v>
      </c>
      <c r="J73" s="100">
        <v>111</v>
      </c>
      <c r="K73" s="34">
        <v>5923789.44</v>
      </c>
      <c r="L73" s="34"/>
      <c r="M73" s="34">
        <v>-494478</v>
      </c>
      <c r="N73" s="34"/>
      <c r="O73" s="34"/>
      <c r="P73" s="34"/>
      <c r="Q73" s="34"/>
      <c r="R73" s="34"/>
      <c r="S73" s="34"/>
      <c r="T73" s="34">
        <v>36200</v>
      </c>
      <c r="U73" s="34"/>
      <c r="V73" s="34"/>
      <c r="W73" s="34">
        <v>6297048.24</v>
      </c>
      <c r="X73" s="34"/>
      <c r="Y73" s="34"/>
      <c r="Z73" s="34"/>
      <c r="AA73" s="34"/>
      <c r="AB73" s="34">
        <v>6467376.3</v>
      </c>
      <c r="AC73" s="34">
        <v>4346017.42</v>
      </c>
      <c r="AD73" s="191">
        <f t="shared" si="0"/>
        <v>67.19908071531265</v>
      </c>
    </row>
    <row r="74" spans="1:30" ht="38.25" hidden="1">
      <c r="A74" s="5" t="s">
        <v>139</v>
      </c>
      <c r="B74" s="99" t="s">
        <v>139</v>
      </c>
      <c r="C74" s="85" t="s">
        <v>7</v>
      </c>
      <c r="D74" s="85">
        <v>1</v>
      </c>
      <c r="E74" s="85">
        <v>11</v>
      </c>
      <c r="F74" s="85">
        <v>1</v>
      </c>
      <c r="G74" s="85">
        <v>902</v>
      </c>
      <c r="H74" s="85">
        <v>10230</v>
      </c>
      <c r="I74" s="85">
        <v>80720</v>
      </c>
      <c r="J74" s="100">
        <v>112</v>
      </c>
      <c r="K74" s="34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>
        <f>K74+L74</f>
        <v>0</v>
      </c>
      <c r="AC74" s="34"/>
      <c r="AD74" s="191" t="e">
        <f t="shared" si="0"/>
        <v>#DIV/0!</v>
      </c>
    </row>
    <row r="75" spans="1:30" s="40" customFormat="1" ht="12.75">
      <c r="A75" s="20"/>
      <c r="B75" s="54"/>
      <c r="C75" s="56" t="s">
        <v>7</v>
      </c>
      <c r="D75" s="56">
        <v>1</v>
      </c>
      <c r="E75" s="56">
        <v>11</v>
      </c>
      <c r="F75" s="56">
        <v>1</v>
      </c>
      <c r="G75" s="56">
        <v>902</v>
      </c>
      <c r="H75" s="56">
        <v>10230</v>
      </c>
      <c r="I75" s="56">
        <v>80720</v>
      </c>
      <c r="J75" s="57">
        <v>112</v>
      </c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>
        <v>49500</v>
      </c>
      <c r="AC75" s="47">
        <v>6000</v>
      </c>
      <c r="AD75" s="191">
        <f t="shared" si="0"/>
        <v>12.121212121212121</v>
      </c>
    </row>
    <row r="76" spans="1:30" ht="66.75" customHeight="1">
      <c r="A76" s="5" t="s">
        <v>138</v>
      </c>
      <c r="B76" s="99" t="s">
        <v>138</v>
      </c>
      <c r="C76" s="85" t="s">
        <v>7</v>
      </c>
      <c r="D76" s="85">
        <v>1</v>
      </c>
      <c r="E76" s="85">
        <v>11</v>
      </c>
      <c r="F76" s="85">
        <v>1</v>
      </c>
      <c r="G76" s="85">
        <v>902</v>
      </c>
      <c r="H76" s="85">
        <v>10230</v>
      </c>
      <c r="I76" s="85">
        <v>80720</v>
      </c>
      <c r="J76" s="100">
        <v>119</v>
      </c>
      <c r="K76" s="34">
        <v>1735832.41</v>
      </c>
      <c r="L76" s="34"/>
      <c r="M76" s="34">
        <v>-149332.36</v>
      </c>
      <c r="N76" s="34"/>
      <c r="O76" s="34"/>
      <c r="P76" s="34"/>
      <c r="Q76" s="34"/>
      <c r="R76" s="34"/>
      <c r="S76" s="34"/>
      <c r="T76" s="34">
        <v>10900</v>
      </c>
      <c r="U76" s="34"/>
      <c r="V76" s="34"/>
      <c r="W76" s="34">
        <v>1852180.57</v>
      </c>
      <c r="X76" s="34"/>
      <c r="Y76" s="34"/>
      <c r="Z76" s="34"/>
      <c r="AA76" s="34"/>
      <c r="AB76" s="34">
        <v>1903619.57</v>
      </c>
      <c r="AC76" s="34">
        <v>1222608.35</v>
      </c>
      <c r="AD76" s="191">
        <f t="shared" si="0"/>
        <v>64.22545603478956</v>
      </c>
    </row>
    <row r="77" spans="1:30" ht="46.5" customHeight="1">
      <c r="A77" s="5" t="s">
        <v>133</v>
      </c>
      <c r="B77" s="99" t="s">
        <v>133</v>
      </c>
      <c r="C77" s="85" t="s">
        <v>7</v>
      </c>
      <c r="D77" s="85">
        <v>1</v>
      </c>
      <c r="E77" s="85">
        <v>11</v>
      </c>
      <c r="F77" s="85">
        <v>1</v>
      </c>
      <c r="G77" s="85">
        <v>902</v>
      </c>
      <c r="H77" s="85">
        <v>10230</v>
      </c>
      <c r="I77" s="85">
        <v>80720</v>
      </c>
      <c r="J77" s="100" t="s">
        <v>12</v>
      </c>
      <c r="K77" s="34">
        <f>K78</f>
        <v>6641576.86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>
        <f>W78</f>
        <v>9325968.96</v>
      </c>
      <c r="X77" s="34"/>
      <c r="Y77" s="34"/>
      <c r="Z77" s="34"/>
      <c r="AA77" s="34"/>
      <c r="AB77" s="34">
        <f>AB78</f>
        <v>9270012.53</v>
      </c>
      <c r="AC77" s="34">
        <f>AC78</f>
        <v>4786045.56</v>
      </c>
      <c r="AD77" s="191">
        <f t="shared" si="0"/>
        <v>51.62933215582179</v>
      </c>
    </row>
    <row r="78" spans="1:30" ht="45.75" customHeight="1">
      <c r="A78" s="5" t="s">
        <v>13</v>
      </c>
      <c r="B78" s="99" t="s">
        <v>13</v>
      </c>
      <c r="C78" s="85" t="s">
        <v>7</v>
      </c>
      <c r="D78" s="85">
        <v>1</v>
      </c>
      <c r="E78" s="85">
        <v>11</v>
      </c>
      <c r="F78" s="85">
        <v>1</v>
      </c>
      <c r="G78" s="85">
        <v>902</v>
      </c>
      <c r="H78" s="85">
        <v>10230</v>
      </c>
      <c r="I78" s="85">
        <v>80720</v>
      </c>
      <c r="J78" s="100" t="s">
        <v>14</v>
      </c>
      <c r="K78" s="34">
        <f>K79</f>
        <v>6641576.86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>
        <f>W79</f>
        <v>9325968.96</v>
      </c>
      <c r="X78" s="34"/>
      <c r="Y78" s="34"/>
      <c r="Z78" s="34"/>
      <c r="AA78" s="34"/>
      <c r="AB78" s="34">
        <f>AB79</f>
        <v>9270012.53</v>
      </c>
      <c r="AC78" s="34">
        <f>AC79</f>
        <v>4786045.56</v>
      </c>
      <c r="AD78" s="191">
        <f t="shared" si="0"/>
        <v>51.62933215582179</v>
      </c>
    </row>
    <row r="79" spans="1:30" ht="44.25" customHeight="1">
      <c r="A79" s="9" t="s">
        <v>134</v>
      </c>
      <c r="B79" s="99" t="s">
        <v>134</v>
      </c>
      <c r="C79" s="85" t="s">
        <v>7</v>
      </c>
      <c r="D79" s="85">
        <v>1</v>
      </c>
      <c r="E79" s="85">
        <v>11</v>
      </c>
      <c r="F79" s="85">
        <v>1</v>
      </c>
      <c r="G79" s="85">
        <v>902</v>
      </c>
      <c r="H79" s="85">
        <v>10230</v>
      </c>
      <c r="I79" s="85">
        <v>80720</v>
      </c>
      <c r="J79" s="100">
        <v>244</v>
      </c>
      <c r="K79" s="34">
        <v>6641576.86</v>
      </c>
      <c r="L79" s="34">
        <v>600700</v>
      </c>
      <c r="M79" s="34">
        <v>-720000</v>
      </c>
      <c r="N79" s="34">
        <v>101939.87</v>
      </c>
      <c r="O79" s="34">
        <v>238643</v>
      </c>
      <c r="P79" s="34">
        <v>300000</v>
      </c>
      <c r="Q79" s="34"/>
      <c r="R79" s="34"/>
      <c r="S79" s="34"/>
      <c r="T79" s="34">
        <v>881557.13</v>
      </c>
      <c r="U79" s="34">
        <v>339000</v>
      </c>
      <c r="V79" s="34">
        <v>179254</v>
      </c>
      <c r="W79" s="34">
        <v>9325968.96</v>
      </c>
      <c r="X79" s="34"/>
      <c r="Y79" s="34"/>
      <c r="Z79" s="34"/>
      <c r="AA79" s="34"/>
      <c r="AB79" s="34">
        <v>9270012.53</v>
      </c>
      <c r="AC79" s="34">
        <v>4786045.56</v>
      </c>
      <c r="AD79" s="191">
        <f t="shared" si="0"/>
        <v>51.62933215582179</v>
      </c>
    </row>
    <row r="80" spans="1:30" s="40" customFormat="1" ht="12.75" hidden="1">
      <c r="A80" s="20" t="s">
        <v>15</v>
      </c>
      <c r="B80" s="54" t="s">
        <v>15</v>
      </c>
      <c r="C80" s="56" t="s">
        <v>7</v>
      </c>
      <c r="D80" s="56">
        <v>1</v>
      </c>
      <c r="E80" s="56">
        <v>11</v>
      </c>
      <c r="F80" s="56">
        <v>1</v>
      </c>
      <c r="G80" s="56">
        <v>902</v>
      </c>
      <c r="H80" s="56">
        <v>10230</v>
      </c>
      <c r="I80" s="56">
        <v>80720</v>
      </c>
      <c r="J80" s="57" t="s">
        <v>16</v>
      </c>
      <c r="K80" s="47">
        <f>K81</f>
        <v>320819</v>
      </c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>
        <f>AB81</f>
        <v>0</v>
      </c>
      <c r="AC80" s="47"/>
      <c r="AD80" s="191" t="e">
        <f t="shared" si="0"/>
        <v>#DIV/0!</v>
      </c>
    </row>
    <row r="81" spans="1:30" s="40" customFormat="1" ht="12.75" hidden="1">
      <c r="A81" s="20" t="s">
        <v>42</v>
      </c>
      <c r="B81" s="54" t="s">
        <v>42</v>
      </c>
      <c r="C81" s="56" t="s">
        <v>7</v>
      </c>
      <c r="D81" s="56">
        <v>1</v>
      </c>
      <c r="E81" s="56">
        <v>11</v>
      </c>
      <c r="F81" s="56">
        <v>1</v>
      </c>
      <c r="G81" s="56">
        <v>902</v>
      </c>
      <c r="H81" s="56">
        <v>10230</v>
      </c>
      <c r="I81" s="56">
        <v>80720</v>
      </c>
      <c r="J81" s="57">
        <v>850</v>
      </c>
      <c r="K81" s="47">
        <f>K82+K83</f>
        <v>320819</v>
      </c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>
        <f>AB82+AB83+AB84</f>
        <v>0</v>
      </c>
      <c r="AC81" s="47"/>
      <c r="AD81" s="191" t="e">
        <f t="shared" si="0"/>
        <v>#DIV/0!</v>
      </c>
    </row>
    <row r="82" spans="1:30" s="40" customFormat="1" ht="25.5" hidden="1">
      <c r="A82" s="20" t="s">
        <v>17</v>
      </c>
      <c r="B82" s="54" t="s">
        <v>17</v>
      </c>
      <c r="C82" s="56" t="s">
        <v>7</v>
      </c>
      <c r="D82" s="56">
        <v>1</v>
      </c>
      <c r="E82" s="56">
        <v>11</v>
      </c>
      <c r="F82" s="56">
        <v>1</v>
      </c>
      <c r="G82" s="56">
        <v>902</v>
      </c>
      <c r="H82" s="56">
        <v>10230</v>
      </c>
      <c r="I82" s="56">
        <v>80720</v>
      </c>
      <c r="J82" s="57" t="s">
        <v>18</v>
      </c>
      <c r="K82" s="47">
        <v>130819</v>
      </c>
      <c r="L82" s="47"/>
      <c r="M82" s="47"/>
      <c r="N82" s="47"/>
      <c r="O82" s="47"/>
      <c r="P82" s="47"/>
      <c r="Q82" s="47"/>
      <c r="R82" s="47"/>
      <c r="S82" s="47"/>
      <c r="T82" s="47"/>
      <c r="U82" s="47">
        <v>-39000</v>
      </c>
      <c r="V82" s="47"/>
      <c r="W82" s="47"/>
      <c r="X82" s="47"/>
      <c r="Y82" s="47"/>
      <c r="Z82" s="47"/>
      <c r="AA82" s="47"/>
      <c r="AB82" s="47">
        <v>0</v>
      </c>
      <c r="AC82" s="47"/>
      <c r="AD82" s="191" t="e">
        <f aca="true" t="shared" si="5" ref="AD82:AD145">AC82/AB82*100</f>
        <v>#DIV/0!</v>
      </c>
    </row>
    <row r="83" spans="1:30" s="40" customFormat="1" ht="12.75" hidden="1">
      <c r="A83" s="20" t="s">
        <v>137</v>
      </c>
      <c r="B83" s="54" t="s">
        <v>137</v>
      </c>
      <c r="C83" s="56" t="s">
        <v>7</v>
      </c>
      <c r="D83" s="56">
        <v>1</v>
      </c>
      <c r="E83" s="56">
        <v>11</v>
      </c>
      <c r="F83" s="56">
        <v>1</v>
      </c>
      <c r="G83" s="56">
        <v>902</v>
      </c>
      <c r="H83" s="56">
        <v>10230</v>
      </c>
      <c r="I83" s="56">
        <v>80720</v>
      </c>
      <c r="J83" s="57" t="s">
        <v>20</v>
      </c>
      <c r="K83" s="47">
        <v>190000</v>
      </c>
      <c r="L83" s="47"/>
      <c r="M83" s="47"/>
      <c r="N83" s="47">
        <v>9200</v>
      </c>
      <c r="O83" s="47">
        <v>-10683</v>
      </c>
      <c r="P83" s="47"/>
      <c r="Q83" s="47"/>
      <c r="R83" s="47"/>
      <c r="S83" s="47"/>
      <c r="T83" s="47"/>
      <c r="U83" s="47"/>
      <c r="V83" s="47">
        <v>-110254</v>
      </c>
      <c r="W83" s="47"/>
      <c r="X83" s="47"/>
      <c r="Y83" s="47"/>
      <c r="Z83" s="47"/>
      <c r="AA83" s="47"/>
      <c r="AB83" s="47">
        <v>0</v>
      </c>
      <c r="AC83" s="47"/>
      <c r="AD83" s="191" t="e">
        <f t="shared" si="5"/>
        <v>#DIV/0!</v>
      </c>
    </row>
    <row r="84" spans="1:30" s="40" customFormat="1" ht="12.75" hidden="1">
      <c r="A84" s="20" t="s">
        <v>214</v>
      </c>
      <c r="B84" s="54" t="s">
        <v>214</v>
      </c>
      <c r="C84" s="56" t="s">
        <v>7</v>
      </c>
      <c r="D84" s="56">
        <v>1</v>
      </c>
      <c r="E84" s="56">
        <v>11</v>
      </c>
      <c r="F84" s="56">
        <v>1</v>
      </c>
      <c r="G84" s="56">
        <v>902</v>
      </c>
      <c r="H84" s="56">
        <v>10230</v>
      </c>
      <c r="I84" s="56">
        <v>80720</v>
      </c>
      <c r="J84" s="57">
        <v>853</v>
      </c>
      <c r="K84" s="47"/>
      <c r="L84" s="47">
        <v>8500</v>
      </c>
      <c r="M84" s="47"/>
      <c r="N84" s="47">
        <v>-8500</v>
      </c>
      <c r="O84" s="47">
        <v>10683</v>
      </c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>
        <v>0</v>
      </c>
      <c r="AC84" s="47"/>
      <c r="AD84" s="191" t="e">
        <f t="shared" si="5"/>
        <v>#DIV/0!</v>
      </c>
    </row>
    <row r="85" spans="1:30" s="40" customFormat="1" ht="12.75">
      <c r="A85" s="20"/>
      <c r="B85" s="54" t="s">
        <v>15</v>
      </c>
      <c r="C85" s="85" t="s">
        <v>7</v>
      </c>
      <c r="D85" s="85">
        <v>1</v>
      </c>
      <c r="E85" s="85">
        <v>11</v>
      </c>
      <c r="F85" s="85">
        <v>1</v>
      </c>
      <c r="G85" s="85">
        <v>902</v>
      </c>
      <c r="H85" s="85">
        <v>10230</v>
      </c>
      <c r="I85" s="85">
        <v>80720</v>
      </c>
      <c r="J85" s="57">
        <v>800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>
        <f>AB86</f>
        <v>3500</v>
      </c>
      <c r="AC85" s="47">
        <f>AC86</f>
        <v>3500</v>
      </c>
      <c r="AD85" s="191">
        <f t="shared" si="5"/>
        <v>100</v>
      </c>
    </row>
    <row r="86" spans="1:30" s="40" customFormat="1" ht="63.75">
      <c r="A86" s="20"/>
      <c r="B86" s="54" t="s">
        <v>162</v>
      </c>
      <c r="C86" s="85" t="s">
        <v>7</v>
      </c>
      <c r="D86" s="85">
        <v>1</v>
      </c>
      <c r="E86" s="85">
        <v>11</v>
      </c>
      <c r="F86" s="85">
        <v>1</v>
      </c>
      <c r="G86" s="85">
        <v>902</v>
      </c>
      <c r="H86" s="85">
        <v>10230</v>
      </c>
      <c r="I86" s="85">
        <v>80720</v>
      </c>
      <c r="J86" s="57">
        <v>830</v>
      </c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>
        <f>AB87</f>
        <v>3500</v>
      </c>
      <c r="AC86" s="47">
        <f>AC87</f>
        <v>3500</v>
      </c>
      <c r="AD86" s="191">
        <f t="shared" si="5"/>
        <v>100</v>
      </c>
    </row>
    <row r="87" spans="1:30" s="40" customFormat="1" ht="63.75">
      <c r="A87" s="20"/>
      <c r="B87" s="54" t="s">
        <v>241</v>
      </c>
      <c r="C87" s="85" t="s">
        <v>7</v>
      </c>
      <c r="D87" s="85">
        <v>1</v>
      </c>
      <c r="E87" s="85">
        <v>11</v>
      </c>
      <c r="F87" s="85">
        <v>1</v>
      </c>
      <c r="G87" s="85">
        <v>902</v>
      </c>
      <c r="H87" s="85">
        <v>10230</v>
      </c>
      <c r="I87" s="85">
        <v>80720</v>
      </c>
      <c r="J87" s="57">
        <v>831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>
        <v>3500</v>
      </c>
      <c r="AC87" s="47">
        <v>3500</v>
      </c>
      <c r="AD87" s="191">
        <f t="shared" si="5"/>
        <v>100</v>
      </c>
    </row>
    <row r="88" spans="1:30" s="3" customFormat="1" ht="35.25" customHeight="1">
      <c r="A88" s="6"/>
      <c r="B88" s="104" t="s">
        <v>321</v>
      </c>
      <c r="C88" s="88">
        <v>1</v>
      </c>
      <c r="D88" s="88">
        <v>1</v>
      </c>
      <c r="E88" s="88">
        <v>11</v>
      </c>
      <c r="F88" s="88"/>
      <c r="G88" s="88">
        <v>902</v>
      </c>
      <c r="H88" s="88"/>
      <c r="I88" s="88">
        <v>81100</v>
      </c>
      <c r="J88" s="8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>
        <f>W89</f>
        <v>1000000</v>
      </c>
      <c r="X88" s="37"/>
      <c r="Y88" s="37"/>
      <c r="Z88" s="37"/>
      <c r="AA88" s="37"/>
      <c r="AB88" s="175">
        <f>AB89</f>
        <v>0</v>
      </c>
      <c r="AC88" s="37"/>
      <c r="AD88" s="190" t="e">
        <f t="shared" si="5"/>
        <v>#DIV/0!</v>
      </c>
    </row>
    <row r="89" spans="1:30" ht="44.25" customHeight="1">
      <c r="A89" s="5"/>
      <c r="B89" s="99" t="s">
        <v>133</v>
      </c>
      <c r="C89" s="85" t="s">
        <v>7</v>
      </c>
      <c r="D89" s="85">
        <v>1</v>
      </c>
      <c r="E89" s="85">
        <v>11</v>
      </c>
      <c r="F89" s="85">
        <v>1</v>
      </c>
      <c r="G89" s="85">
        <v>902</v>
      </c>
      <c r="H89" s="85"/>
      <c r="I89" s="85">
        <v>81100</v>
      </c>
      <c r="J89" s="100" t="s">
        <v>12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>
        <f>W90</f>
        <v>1000000</v>
      </c>
      <c r="X89" s="34"/>
      <c r="Y89" s="34"/>
      <c r="Z89" s="34"/>
      <c r="AA89" s="34"/>
      <c r="AB89" s="176">
        <f>AB90</f>
        <v>0</v>
      </c>
      <c r="AC89" s="34"/>
      <c r="AD89" s="190" t="e">
        <f t="shared" si="5"/>
        <v>#DIV/0!</v>
      </c>
    </row>
    <row r="90" spans="1:30" ht="48" customHeight="1">
      <c r="A90" s="5"/>
      <c r="B90" s="99" t="s">
        <v>13</v>
      </c>
      <c r="C90" s="85" t="s">
        <v>7</v>
      </c>
      <c r="D90" s="85">
        <v>1</v>
      </c>
      <c r="E90" s="85">
        <v>11</v>
      </c>
      <c r="F90" s="85">
        <v>1</v>
      </c>
      <c r="G90" s="85">
        <v>902</v>
      </c>
      <c r="H90" s="85"/>
      <c r="I90" s="85">
        <v>81100</v>
      </c>
      <c r="J90" s="100" t="s">
        <v>14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>
        <f>W91</f>
        <v>1000000</v>
      </c>
      <c r="X90" s="34"/>
      <c r="Y90" s="34"/>
      <c r="Z90" s="34"/>
      <c r="AA90" s="34"/>
      <c r="AB90" s="176">
        <f>AB91</f>
        <v>0</v>
      </c>
      <c r="AC90" s="34"/>
      <c r="AD90" s="190" t="e">
        <f t="shared" si="5"/>
        <v>#DIV/0!</v>
      </c>
    </row>
    <row r="91" spans="1:30" ht="49.5" customHeight="1">
      <c r="A91" s="5"/>
      <c r="B91" s="99" t="s">
        <v>134</v>
      </c>
      <c r="C91" s="85" t="s">
        <v>7</v>
      </c>
      <c r="D91" s="85">
        <v>1</v>
      </c>
      <c r="E91" s="85">
        <v>11</v>
      </c>
      <c r="F91" s="85">
        <v>1</v>
      </c>
      <c r="G91" s="85">
        <v>902</v>
      </c>
      <c r="H91" s="85"/>
      <c r="I91" s="85">
        <v>81100</v>
      </c>
      <c r="J91" s="100">
        <v>244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>
        <v>1000000</v>
      </c>
      <c r="X91" s="34"/>
      <c r="Y91" s="34"/>
      <c r="Z91" s="34"/>
      <c r="AA91" s="34"/>
      <c r="AB91" s="176">
        <v>0</v>
      </c>
      <c r="AC91" s="34"/>
      <c r="AD91" s="190" t="e">
        <f t="shared" si="5"/>
        <v>#DIV/0!</v>
      </c>
    </row>
    <row r="92" spans="1:30" ht="12.75" hidden="1">
      <c r="A92" s="5"/>
      <c r="B92" s="99"/>
      <c r="C92" s="85"/>
      <c r="D92" s="85"/>
      <c r="E92" s="85"/>
      <c r="F92" s="85"/>
      <c r="G92" s="85"/>
      <c r="H92" s="85"/>
      <c r="I92" s="85"/>
      <c r="J92" s="100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89" t="e">
        <f t="shared" si="5"/>
        <v>#DIV/0!</v>
      </c>
    </row>
    <row r="93" spans="1:30" s="3" customFormat="1" ht="27.75" customHeight="1">
      <c r="A93" s="6" t="s">
        <v>235</v>
      </c>
      <c r="B93" s="95" t="s">
        <v>279</v>
      </c>
      <c r="C93" s="88" t="s">
        <v>7</v>
      </c>
      <c r="D93" s="88">
        <v>1</v>
      </c>
      <c r="E93" s="88">
        <v>11</v>
      </c>
      <c r="F93" s="88">
        <v>1</v>
      </c>
      <c r="G93" s="88">
        <v>902</v>
      </c>
      <c r="H93" s="88">
        <v>10240</v>
      </c>
      <c r="I93" s="88">
        <v>83310</v>
      </c>
      <c r="J93" s="8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>
        <f>W94</f>
        <v>569500</v>
      </c>
      <c r="X93" s="37"/>
      <c r="Y93" s="37"/>
      <c r="Z93" s="37"/>
      <c r="AA93" s="37"/>
      <c r="AB93" s="37">
        <f>AB94</f>
        <v>669400</v>
      </c>
      <c r="AC93" s="37">
        <f>AC94</f>
        <v>300000</v>
      </c>
      <c r="AD93" s="189">
        <f t="shared" si="5"/>
        <v>44.816253361219</v>
      </c>
    </row>
    <row r="94" spans="1:30" ht="52.5" customHeight="1">
      <c r="A94" s="5" t="s">
        <v>133</v>
      </c>
      <c r="B94" s="99" t="s">
        <v>133</v>
      </c>
      <c r="C94" s="85" t="s">
        <v>7</v>
      </c>
      <c r="D94" s="85">
        <v>1</v>
      </c>
      <c r="E94" s="85">
        <v>11</v>
      </c>
      <c r="F94" s="85">
        <v>1</v>
      </c>
      <c r="G94" s="85">
        <v>902</v>
      </c>
      <c r="H94" s="85">
        <v>10240</v>
      </c>
      <c r="I94" s="85">
        <v>83310</v>
      </c>
      <c r="J94" s="100" t="s">
        <v>12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>
        <f>W95</f>
        <v>569500</v>
      </c>
      <c r="X94" s="34"/>
      <c r="Y94" s="34"/>
      <c r="Z94" s="34"/>
      <c r="AA94" s="34"/>
      <c r="AB94" s="34">
        <f>AB95</f>
        <v>669400</v>
      </c>
      <c r="AC94" s="34">
        <f>AC95</f>
        <v>300000</v>
      </c>
      <c r="AD94" s="191">
        <f t="shared" si="5"/>
        <v>44.816253361219</v>
      </c>
    </row>
    <row r="95" spans="1:30" ht="45.75" customHeight="1">
      <c r="A95" s="5" t="s">
        <v>13</v>
      </c>
      <c r="B95" s="99" t="s">
        <v>13</v>
      </c>
      <c r="C95" s="85" t="s">
        <v>7</v>
      </c>
      <c r="D95" s="85">
        <v>1</v>
      </c>
      <c r="E95" s="85">
        <v>11</v>
      </c>
      <c r="F95" s="85">
        <v>1</v>
      </c>
      <c r="G95" s="85">
        <v>902</v>
      </c>
      <c r="H95" s="85">
        <v>10240</v>
      </c>
      <c r="I95" s="85">
        <v>83310</v>
      </c>
      <c r="J95" s="100" t="s">
        <v>14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>
        <f>W97+W96</f>
        <v>569500</v>
      </c>
      <c r="X95" s="34"/>
      <c r="Y95" s="34"/>
      <c r="Z95" s="34"/>
      <c r="AA95" s="34"/>
      <c r="AB95" s="34">
        <f>AB97+AB96</f>
        <v>669400</v>
      </c>
      <c r="AC95" s="34">
        <f>AC97+AC96</f>
        <v>300000</v>
      </c>
      <c r="AD95" s="191">
        <f t="shared" si="5"/>
        <v>44.816253361219</v>
      </c>
    </row>
    <row r="96" spans="1:30" ht="45.75" customHeight="1">
      <c r="A96" s="5"/>
      <c r="B96" s="174" t="s">
        <v>339</v>
      </c>
      <c r="C96" s="85" t="s">
        <v>7</v>
      </c>
      <c r="D96" s="85">
        <v>1</v>
      </c>
      <c r="E96" s="85">
        <v>11</v>
      </c>
      <c r="F96" s="85">
        <v>1</v>
      </c>
      <c r="G96" s="85">
        <v>902</v>
      </c>
      <c r="H96" s="85">
        <v>10240</v>
      </c>
      <c r="I96" s="85">
        <v>83310</v>
      </c>
      <c r="J96" s="100">
        <v>241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>
        <v>300000</v>
      </c>
      <c r="X96" s="34"/>
      <c r="Y96" s="34"/>
      <c r="Z96" s="34"/>
      <c r="AA96" s="34"/>
      <c r="AB96" s="34">
        <v>300000</v>
      </c>
      <c r="AC96" s="34">
        <v>300000</v>
      </c>
      <c r="AD96" s="191">
        <f t="shared" si="5"/>
        <v>100</v>
      </c>
    </row>
    <row r="97" spans="1:30" ht="44.25" customHeight="1">
      <c r="A97" s="9" t="s">
        <v>134</v>
      </c>
      <c r="B97" s="99" t="s">
        <v>134</v>
      </c>
      <c r="C97" s="85" t="s">
        <v>7</v>
      </c>
      <c r="D97" s="85">
        <v>1</v>
      </c>
      <c r="E97" s="85">
        <v>11</v>
      </c>
      <c r="F97" s="85">
        <v>1</v>
      </c>
      <c r="G97" s="85">
        <v>902</v>
      </c>
      <c r="H97" s="85">
        <v>10240</v>
      </c>
      <c r="I97" s="85">
        <v>83310</v>
      </c>
      <c r="J97" s="100">
        <v>244</v>
      </c>
      <c r="K97" s="34"/>
      <c r="L97" s="34">
        <v>2500000</v>
      </c>
      <c r="M97" s="34"/>
      <c r="N97" s="34"/>
      <c r="O97" s="34">
        <v>-300000</v>
      </c>
      <c r="P97" s="34"/>
      <c r="Q97" s="34"/>
      <c r="R97" s="34"/>
      <c r="S97" s="34"/>
      <c r="T97" s="34"/>
      <c r="U97" s="34"/>
      <c r="V97" s="34"/>
      <c r="W97" s="34">
        <v>269500</v>
      </c>
      <c r="X97" s="34"/>
      <c r="Y97" s="34"/>
      <c r="Z97" s="34"/>
      <c r="AA97" s="34"/>
      <c r="AB97" s="34">
        <v>369400</v>
      </c>
      <c r="AC97" s="34"/>
      <c r="AD97" s="190">
        <f t="shared" si="5"/>
        <v>0</v>
      </c>
    </row>
    <row r="98" spans="1:30" s="3" customFormat="1" ht="27.75" customHeight="1">
      <c r="A98" s="11" t="s">
        <v>208</v>
      </c>
      <c r="B98" s="95" t="s">
        <v>280</v>
      </c>
      <c r="C98" s="88" t="s">
        <v>7</v>
      </c>
      <c r="D98" s="88">
        <v>1</v>
      </c>
      <c r="E98" s="88">
        <v>11</v>
      </c>
      <c r="F98" s="88">
        <v>1</v>
      </c>
      <c r="G98" s="88">
        <v>902</v>
      </c>
      <c r="H98" s="88">
        <v>10610</v>
      </c>
      <c r="I98" s="88">
        <v>80320</v>
      </c>
      <c r="J98" s="89"/>
      <c r="K98" s="37">
        <f>K99</f>
        <v>18730574.1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>
        <f>W99</f>
        <v>20472191.61</v>
      </c>
      <c r="X98" s="37"/>
      <c r="Y98" s="37"/>
      <c r="Z98" s="37"/>
      <c r="AA98" s="37"/>
      <c r="AB98" s="37">
        <f aca="true" t="shared" si="6" ref="AB98:AC100">AB99</f>
        <v>20498822.72</v>
      </c>
      <c r="AC98" s="37">
        <f t="shared" si="6"/>
        <v>15116240.98</v>
      </c>
      <c r="AD98" s="189">
        <f t="shared" si="5"/>
        <v>73.74199575496402</v>
      </c>
    </row>
    <row r="99" spans="1:30" ht="49.5" customHeight="1">
      <c r="A99" s="5" t="s">
        <v>66</v>
      </c>
      <c r="B99" s="99" t="s">
        <v>66</v>
      </c>
      <c r="C99" s="85" t="s">
        <v>7</v>
      </c>
      <c r="D99" s="85">
        <v>1</v>
      </c>
      <c r="E99" s="85">
        <v>11</v>
      </c>
      <c r="F99" s="85">
        <v>1</v>
      </c>
      <c r="G99" s="85">
        <v>902</v>
      </c>
      <c r="H99" s="85">
        <v>10610</v>
      </c>
      <c r="I99" s="85">
        <v>80320</v>
      </c>
      <c r="J99" s="100">
        <v>600</v>
      </c>
      <c r="K99" s="34">
        <f>K100</f>
        <v>18730574.1</v>
      </c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>
        <f>W100</f>
        <v>20472191.61</v>
      </c>
      <c r="X99" s="34"/>
      <c r="Y99" s="34"/>
      <c r="Z99" s="34"/>
      <c r="AA99" s="34"/>
      <c r="AB99" s="34">
        <f t="shared" si="6"/>
        <v>20498822.72</v>
      </c>
      <c r="AC99" s="34">
        <f t="shared" si="6"/>
        <v>15116240.98</v>
      </c>
      <c r="AD99" s="191">
        <f t="shared" si="5"/>
        <v>73.74199575496402</v>
      </c>
    </row>
    <row r="100" spans="1:30" ht="20.25" customHeight="1">
      <c r="A100" s="5" t="s">
        <v>49</v>
      </c>
      <c r="B100" s="99" t="s">
        <v>49</v>
      </c>
      <c r="C100" s="85" t="s">
        <v>7</v>
      </c>
      <c r="D100" s="85">
        <v>1</v>
      </c>
      <c r="E100" s="85">
        <v>11</v>
      </c>
      <c r="F100" s="85">
        <v>1</v>
      </c>
      <c r="G100" s="85">
        <v>902</v>
      </c>
      <c r="H100" s="85">
        <v>10610</v>
      </c>
      <c r="I100" s="85">
        <v>80320</v>
      </c>
      <c r="J100" s="100">
        <v>610</v>
      </c>
      <c r="K100" s="34">
        <f>K101</f>
        <v>18730574.1</v>
      </c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>
        <f>W101</f>
        <v>20472191.61</v>
      </c>
      <c r="X100" s="34"/>
      <c r="Y100" s="34"/>
      <c r="Z100" s="34"/>
      <c r="AA100" s="34"/>
      <c r="AB100" s="34">
        <f t="shared" si="6"/>
        <v>20498822.72</v>
      </c>
      <c r="AC100" s="34">
        <f t="shared" si="6"/>
        <v>15116240.98</v>
      </c>
      <c r="AD100" s="191">
        <f t="shared" si="5"/>
        <v>73.74199575496402</v>
      </c>
    </row>
    <row r="101" spans="1:30" ht="86.25" customHeight="1">
      <c r="A101" s="5" t="s">
        <v>22</v>
      </c>
      <c r="B101" s="99" t="s">
        <v>22</v>
      </c>
      <c r="C101" s="85" t="s">
        <v>7</v>
      </c>
      <c r="D101" s="85">
        <v>1</v>
      </c>
      <c r="E101" s="85">
        <v>11</v>
      </c>
      <c r="F101" s="85">
        <v>1</v>
      </c>
      <c r="G101" s="85">
        <v>902</v>
      </c>
      <c r="H101" s="85">
        <v>10610</v>
      </c>
      <c r="I101" s="85">
        <v>80320</v>
      </c>
      <c r="J101" s="100">
        <v>611</v>
      </c>
      <c r="K101" s="34">
        <v>18730574.1</v>
      </c>
      <c r="L101" s="34"/>
      <c r="M101" s="34"/>
      <c r="N101" s="34">
        <v>1230000</v>
      </c>
      <c r="O101" s="34">
        <v>525838.2</v>
      </c>
      <c r="P101" s="34">
        <v>-475845.83</v>
      </c>
      <c r="Q101" s="34">
        <v>-2822675.17</v>
      </c>
      <c r="R101" s="34"/>
      <c r="S101" s="34"/>
      <c r="T101" s="34">
        <v>9400</v>
      </c>
      <c r="U101" s="34">
        <v>500000</v>
      </c>
      <c r="V101" s="34">
        <v>517000</v>
      </c>
      <c r="W101" s="34">
        <v>20472191.61</v>
      </c>
      <c r="X101" s="34"/>
      <c r="Y101" s="34"/>
      <c r="Z101" s="34"/>
      <c r="AA101" s="34"/>
      <c r="AB101" s="34">
        <v>20498822.72</v>
      </c>
      <c r="AC101" s="34">
        <v>15116240.98</v>
      </c>
      <c r="AD101" s="191">
        <f t="shared" si="5"/>
        <v>73.74199575496402</v>
      </c>
    </row>
    <row r="102" spans="1:30" s="3" customFormat="1" ht="51" hidden="1">
      <c r="A102" s="22" t="s">
        <v>109</v>
      </c>
      <c r="B102" s="105" t="s">
        <v>109</v>
      </c>
      <c r="C102" s="64" t="s">
        <v>7</v>
      </c>
      <c r="D102" s="64">
        <v>1</v>
      </c>
      <c r="E102" s="64">
        <v>11</v>
      </c>
      <c r="F102" s="64">
        <v>1</v>
      </c>
      <c r="G102" s="64">
        <v>902</v>
      </c>
      <c r="H102" s="64">
        <v>10620</v>
      </c>
      <c r="I102" s="64">
        <v>10620</v>
      </c>
      <c r="J102" s="41"/>
      <c r="K102" s="42">
        <f>K103</f>
        <v>0</v>
      </c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>
        <f>AB103</f>
        <v>0</v>
      </c>
      <c r="AC102" s="42"/>
      <c r="AD102" s="189" t="e">
        <f t="shared" si="5"/>
        <v>#DIV/0!</v>
      </c>
    </row>
    <row r="103" spans="1:30" ht="38.25" hidden="1">
      <c r="A103" s="20" t="s">
        <v>66</v>
      </c>
      <c r="B103" s="54" t="s">
        <v>66</v>
      </c>
      <c r="C103" s="56" t="s">
        <v>7</v>
      </c>
      <c r="D103" s="56">
        <v>1</v>
      </c>
      <c r="E103" s="56">
        <v>11</v>
      </c>
      <c r="F103" s="56">
        <v>1</v>
      </c>
      <c r="G103" s="56">
        <v>902</v>
      </c>
      <c r="H103" s="56">
        <v>10620</v>
      </c>
      <c r="I103" s="56">
        <v>10620</v>
      </c>
      <c r="J103" s="57">
        <v>600</v>
      </c>
      <c r="K103" s="47">
        <f>K104</f>
        <v>0</v>
      </c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>
        <f>AB104</f>
        <v>0</v>
      </c>
      <c r="AC103" s="47"/>
      <c r="AD103" s="189" t="e">
        <f t="shared" si="5"/>
        <v>#DIV/0!</v>
      </c>
    </row>
    <row r="104" spans="1:30" ht="12.75" hidden="1">
      <c r="A104" s="20" t="s">
        <v>49</v>
      </c>
      <c r="B104" s="54" t="s">
        <v>49</v>
      </c>
      <c r="C104" s="56" t="s">
        <v>7</v>
      </c>
      <c r="D104" s="56">
        <v>1</v>
      </c>
      <c r="E104" s="56">
        <v>11</v>
      </c>
      <c r="F104" s="56">
        <v>1</v>
      </c>
      <c r="G104" s="56">
        <v>902</v>
      </c>
      <c r="H104" s="56">
        <v>10620</v>
      </c>
      <c r="I104" s="56">
        <v>10620</v>
      </c>
      <c r="J104" s="57">
        <v>610</v>
      </c>
      <c r="K104" s="47">
        <f>K105</f>
        <v>0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>
        <f>AB105</f>
        <v>0</v>
      </c>
      <c r="AC104" s="47"/>
      <c r="AD104" s="189" t="e">
        <f t="shared" si="5"/>
        <v>#DIV/0!</v>
      </c>
    </row>
    <row r="105" spans="1:30" ht="76.5" hidden="1">
      <c r="A105" s="20" t="s">
        <v>22</v>
      </c>
      <c r="B105" s="54" t="s">
        <v>22</v>
      </c>
      <c r="C105" s="56" t="s">
        <v>7</v>
      </c>
      <c r="D105" s="56">
        <v>1</v>
      </c>
      <c r="E105" s="56">
        <v>11</v>
      </c>
      <c r="F105" s="56">
        <v>1</v>
      </c>
      <c r="G105" s="56">
        <v>902</v>
      </c>
      <c r="H105" s="56">
        <v>10620</v>
      </c>
      <c r="I105" s="56">
        <v>10620</v>
      </c>
      <c r="J105" s="57">
        <v>611</v>
      </c>
      <c r="K105" s="47">
        <v>0</v>
      </c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>
        <v>0</v>
      </c>
      <c r="AC105" s="47"/>
      <c r="AD105" s="189" t="e">
        <f t="shared" si="5"/>
        <v>#DIV/0!</v>
      </c>
    </row>
    <row r="106" spans="1:30" s="3" customFormat="1" ht="41.25" customHeight="1">
      <c r="A106" s="10" t="s">
        <v>184</v>
      </c>
      <c r="B106" s="95" t="s">
        <v>281</v>
      </c>
      <c r="C106" s="88" t="s">
        <v>7</v>
      </c>
      <c r="D106" s="88">
        <v>1</v>
      </c>
      <c r="E106" s="88">
        <v>11</v>
      </c>
      <c r="F106" s="88">
        <v>1</v>
      </c>
      <c r="G106" s="88">
        <v>902</v>
      </c>
      <c r="H106" s="88">
        <v>11210</v>
      </c>
      <c r="I106" s="88">
        <v>82440</v>
      </c>
      <c r="J106" s="89"/>
      <c r="K106" s="37">
        <f>K107</f>
        <v>183080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>
        <f>W107+W121</f>
        <v>263344</v>
      </c>
      <c r="X106" s="37"/>
      <c r="Y106" s="37"/>
      <c r="Z106" s="37"/>
      <c r="AA106" s="37"/>
      <c r="AB106" s="37">
        <f>AB107+AB121</f>
        <v>259722.01</v>
      </c>
      <c r="AC106" s="37">
        <f>AC107+AC121</f>
        <v>115163</v>
      </c>
      <c r="AD106" s="189">
        <f t="shared" si="5"/>
        <v>44.340870456069545</v>
      </c>
    </row>
    <row r="107" spans="1:30" ht="46.5" customHeight="1">
      <c r="A107" s="5" t="s">
        <v>133</v>
      </c>
      <c r="B107" s="99" t="s">
        <v>133</v>
      </c>
      <c r="C107" s="85" t="s">
        <v>7</v>
      </c>
      <c r="D107" s="85">
        <v>1</v>
      </c>
      <c r="E107" s="85">
        <v>11</v>
      </c>
      <c r="F107" s="85">
        <v>1</v>
      </c>
      <c r="G107" s="85">
        <v>902</v>
      </c>
      <c r="H107" s="85">
        <v>11210</v>
      </c>
      <c r="I107" s="85">
        <v>82440</v>
      </c>
      <c r="J107" s="100">
        <v>200</v>
      </c>
      <c r="K107" s="34">
        <f>K108</f>
        <v>183080</v>
      </c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>
        <f>W108</f>
        <v>241944</v>
      </c>
      <c r="X107" s="34"/>
      <c r="Y107" s="34"/>
      <c r="Z107" s="34"/>
      <c r="AA107" s="34"/>
      <c r="AB107" s="34">
        <f>AB108</f>
        <v>238322.01</v>
      </c>
      <c r="AC107" s="34">
        <f>AC108</f>
        <v>103713</v>
      </c>
      <c r="AD107" s="191">
        <f t="shared" si="5"/>
        <v>43.518011617978544</v>
      </c>
    </row>
    <row r="108" spans="1:30" ht="45" customHeight="1">
      <c r="A108" s="5" t="s">
        <v>13</v>
      </c>
      <c r="B108" s="99" t="s">
        <v>13</v>
      </c>
      <c r="C108" s="85" t="s">
        <v>7</v>
      </c>
      <c r="D108" s="85">
        <v>1</v>
      </c>
      <c r="E108" s="85">
        <v>11</v>
      </c>
      <c r="F108" s="85">
        <v>1</v>
      </c>
      <c r="G108" s="85">
        <v>902</v>
      </c>
      <c r="H108" s="85">
        <v>11210</v>
      </c>
      <c r="I108" s="85">
        <v>82440</v>
      </c>
      <c r="J108" s="100">
        <v>240</v>
      </c>
      <c r="K108" s="34">
        <f>K109</f>
        <v>183080</v>
      </c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>
        <f>W109</f>
        <v>241944</v>
      </c>
      <c r="X108" s="34"/>
      <c r="Y108" s="34"/>
      <c r="Z108" s="34"/>
      <c r="AA108" s="34"/>
      <c r="AB108" s="34">
        <f>AB109</f>
        <v>238322.01</v>
      </c>
      <c r="AC108" s="34">
        <f>AC109</f>
        <v>103713</v>
      </c>
      <c r="AD108" s="191">
        <f t="shared" si="5"/>
        <v>43.518011617978544</v>
      </c>
    </row>
    <row r="109" spans="1:30" ht="38.25">
      <c r="A109" s="9" t="s">
        <v>134</v>
      </c>
      <c r="B109" s="99" t="s">
        <v>134</v>
      </c>
      <c r="C109" s="85" t="s">
        <v>7</v>
      </c>
      <c r="D109" s="85">
        <v>1</v>
      </c>
      <c r="E109" s="85">
        <v>11</v>
      </c>
      <c r="F109" s="85">
        <v>1</v>
      </c>
      <c r="G109" s="85">
        <v>902</v>
      </c>
      <c r="H109" s="85">
        <v>11210</v>
      </c>
      <c r="I109" s="85">
        <v>82440</v>
      </c>
      <c r="J109" s="100">
        <v>244</v>
      </c>
      <c r="K109" s="34">
        <v>183080</v>
      </c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>
        <v>241944</v>
      </c>
      <c r="X109" s="34"/>
      <c r="Y109" s="34"/>
      <c r="Z109" s="34"/>
      <c r="AA109" s="34"/>
      <c r="AB109" s="34">
        <v>238322.01</v>
      </c>
      <c r="AC109" s="34">
        <v>103713</v>
      </c>
      <c r="AD109" s="191">
        <f t="shared" si="5"/>
        <v>43.518011617978544</v>
      </c>
    </row>
    <row r="110" spans="1:30" ht="38.25" hidden="1">
      <c r="A110" s="30" t="s">
        <v>66</v>
      </c>
      <c r="B110" s="106" t="s">
        <v>66</v>
      </c>
      <c r="C110" s="107" t="s">
        <v>7</v>
      </c>
      <c r="D110" s="107">
        <v>1</v>
      </c>
      <c r="E110" s="107">
        <v>11</v>
      </c>
      <c r="F110" s="107">
        <v>1</v>
      </c>
      <c r="G110" s="107">
        <v>902</v>
      </c>
      <c r="H110" s="107">
        <v>11210</v>
      </c>
      <c r="I110" s="107">
        <v>11210</v>
      </c>
      <c r="J110" s="108">
        <v>600</v>
      </c>
      <c r="K110" s="109">
        <f>K111</f>
        <v>0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>
        <f>AB111</f>
        <v>0</v>
      </c>
      <c r="AC110" s="109"/>
      <c r="AD110" s="191" t="e">
        <f t="shared" si="5"/>
        <v>#DIV/0!</v>
      </c>
    </row>
    <row r="111" spans="1:30" ht="12.75" hidden="1">
      <c r="A111" s="30" t="s">
        <v>49</v>
      </c>
      <c r="B111" s="106" t="s">
        <v>49</v>
      </c>
      <c r="C111" s="107" t="s">
        <v>7</v>
      </c>
      <c r="D111" s="107">
        <v>1</v>
      </c>
      <c r="E111" s="107">
        <v>11</v>
      </c>
      <c r="F111" s="107">
        <v>1</v>
      </c>
      <c r="G111" s="107">
        <v>902</v>
      </c>
      <c r="H111" s="107">
        <v>11210</v>
      </c>
      <c r="I111" s="107">
        <v>11210</v>
      </c>
      <c r="J111" s="108">
        <v>610</v>
      </c>
      <c r="K111" s="109">
        <f>K112</f>
        <v>0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>
        <f>AB112</f>
        <v>0</v>
      </c>
      <c r="AC111" s="109"/>
      <c r="AD111" s="191" t="e">
        <f t="shared" si="5"/>
        <v>#DIV/0!</v>
      </c>
    </row>
    <row r="112" spans="1:30" ht="25.5" hidden="1">
      <c r="A112" s="30" t="s">
        <v>81</v>
      </c>
      <c r="B112" s="106" t="s">
        <v>81</v>
      </c>
      <c r="C112" s="107" t="s">
        <v>7</v>
      </c>
      <c r="D112" s="107">
        <v>1</v>
      </c>
      <c r="E112" s="107">
        <v>11</v>
      </c>
      <c r="F112" s="107">
        <v>1</v>
      </c>
      <c r="G112" s="107">
        <v>902</v>
      </c>
      <c r="H112" s="107">
        <v>11210</v>
      </c>
      <c r="I112" s="107">
        <v>11210</v>
      </c>
      <c r="J112" s="108">
        <v>612</v>
      </c>
      <c r="K112" s="109">
        <v>0</v>
      </c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>
        <v>0</v>
      </c>
      <c r="AC112" s="109"/>
      <c r="AD112" s="191" t="e">
        <f t="shared" si="5"/>
        <v>#DIV/0!</v>
      </c>
    </row>
    <row r="113" spans="1:30" s="3" customFormat="1" ht="38.25" hidden="1">
      <c r="A113" s="31" t="s">
        <v>117</v>
      </c>
      <c r="B113" s="110" t="s">
        <v>117</v>
      </c>
      <c r="C113" s="111" t="s">
        <v>7</v>
      </c>
      <c r="D113" s="111">
        <v>1</v>
      </c>
      <c r="E113" s="111">
        <v>11</v>
      </c>
      <c r="F113" s="111">
        <v>1</v>
      </c>
      <c r="G113" s="111">
        <v>902</v>
      </c>
      <c r="H113" s="111">
        <v>11270</v>
      </c>
      <c r="I113" s="111">
        <v>11270</v>
      </c>
      <c r="J113" s="112"/>
      <c r="K113" s="113">
        <f>K114</f>
        <v>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>
        <f>AB114</f>
        <v>0</v>
      </c>
      <c r="AC113" s="113"/>
      <c r="AD113" s="191" t="e">
        <f t="shared" si="5"/>
        <v>#DIV/0!</v>
      </c>
    </row>
    <row r="114" spans="1:30" ht="38.25" hidden="1">
      <c r="A114" s="32" t="s">
        <v>141</v>
      </c>
      <c r="B114" s="114" t="s">
        <v>141</v>
      </c>
      <c r="C114" s="107" t="s">
        <v>7</v>
      </c>
      <c r="D114" s="107">
        <v>1</v>
      </c>
      <c r="E114" s="107">
        <v>11</v>
      </c>
      <c r="F114" s="107">
        <v>1</v>
      </c>
      <c r="G114" s="107">
        <v>902</v>
      </c>
      <c r="H114" s="107">
        <v>11270</v>
      </c>
      <c r="I114" s="107">
        <v>11270</v>
      </c>
      <c r="J114" s="108">
        <v>400</v>
      </c>
      <c r="K114" s="109">
        <f>K115</f>
        <v>0</v>
      </c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>
        <f>AB115</f>
        <v>0</v>
      </c>
      <c r="AC114" s="109"/>
      <c r="AD114" s="191" t="e">
        <f t="shared" si="5"/>
        <v>#DIV/0!</v>
      </c>
    </row>
    <row r="115" spans="1:30" ht="12.75" hidden="1">
      <c r="A115" s="30" t="s">
        <v>44</v>
      </c>
      <c r="B115" s="106" t="s">
        <v>44</v>
      </c>
      <c r="C115" s="107" t="s">
        <v>7</v>
      </c>
      <c r="D115" s="107">
        <v>1</v>
      </c>
      <c r="E115" s="107">
        <v>11</v>
      </c>
      <c r="F115" s="107">
        <v>1</v>
      </c>
      <c r="G115" s="107">
        <v>902</v>
      </c>
      <c r="H115" s="107">
        <v>11270</v>
      </c>
      <c r="I115" s="107">
        <v>11270</v>
      </c>
      <c r="J115" s="108">
        <v>410</v>
      </c>
      <c r="K115" s="109">
        <f>K116</f>
        <v>0</v>
      </c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>
        <f>AB116</f>
        <v>0</v>
      </c>
      <c r="AC115" s="109"/>
      <c r="AD115" s="191" t="e">
        <f t="shared" si="5"/>
        <v>#DIV/0!</v>
      </c>
    </row>
    <row r="116" spans="1:30" ht="51" hidden="1">
      <c r="A116" s="30" t="s">
        <v>84</v>
      </c>
      <c r="B116" s="106" t="s">
        <v>84</v>
      </c>
      <c r="C116" s="107" t="s">
        <v>7</v>
      </c>
      <c r="D116" s="107">
        <v>1</v>
      </c>
      <c r="E116" s="107">
        <v>11</v>
      </c>
      <c r="F116" s="107">
        <v>1</v>
      </c>
      <c r="G116" s="107">
        <v>902</v>
      </c>
      <c r="H116" s="107">
        <v>11270</v>
      </c>
      <c r="I116" s="107">
        <v>11270</v>
      </c>
      <c r="J116" s="108">
        <v>414</v>
      </c>
      <c r="K116" s="109">
        <v>0</v>
      </c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>
        <v>0</v>
      </c>
      <c r="AC116" s="109"/>
      <c r="AD116" s="191" t="e">
        <f t="shared" si="5"/>
        <v>#DIV/0!</v>
      </c>
    </row>
    <row r="117" spans="1:30" s="3" customFormat="1" ht="38.25" hidden="1">
      <c r="A117" s="31" t="s">
        <v>117</v>
      </c>
      <c r="B117" s="110" t="s">
        <v>117</v>
      </c>
      <c r="C117" s="111" t="s">
        <v>7</v>
      </c>
      <c r="D117" s="111">
        <v>1</v>
      </c>
      <c r="E117" s="111">
        <v>11</v>
      </c>
      <c r="F117" s="111">
        <v>1</v>
      </c>
      <c r="G117" s="111">
        <v>902</v>
      </c>
      <c r="H117" s="111" t="s">
        <v>212</v>
      </c>
      <c r="I117" s="111" t="s">
        <v>212</v>
      </c>
      <c r="J117" s="112"/>
      <c r="K117" s="113">
        <f>K118</f>
        <v>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>
        <f>AB118</f>
        <v>0</v>
      </c>
      <c r="AC117" s="113"/>
      <c r="AD117" s="191" t="e">
        <f t="shared" si="5"/>
        <v>#DIV/0!</v>
      </c>
    </row>
    <row r="118" spans="1:30" ht="38.25" hidden="1">
      <c r="A118" s="32" t="s">
        <v>141</v>
      </c>
      <c r="B118" s="114" t="s">
        <v>141</v>
      </c>
      <c r="C118" s="107" t="s">
        <v>7</v>
      </c>
      <c r="D118" s="107">
        <v>1</v>
      </c>
      <c r="E118" s="107">
        <v>11</v>
      </c>
      <c r="F118" s="107">
        <v>1</v>
      </c>
      <c r="G118" s="107">
        <v>902</v>
      </c>
      <c r="H118" s="107" t="s">
        <v>212</v>
      </c>
      <c r="I118" s="107" t="s">
        <v>212</v>
      </c>
      <c r="J118" s="108">
        <v>400</v>
      </c>
      <c r="K118" s="109">
        <f>K119</f>
        <v>0</v>
      </c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>
        <f>AB119</f>
        <v>0</v>
      </c>
      <c r="AC118" s="109"/>
      <c r="AD118" s="191" t="e">
        <f t="shared" si="5"/>
        <v>#DIV/0!</v>
      </c>
    </row>
    <row r="119" spans="1:30" ht="12.75" hidden="1">
      <c r="A119" s="30" t="s">
        <v>44</v>
      </c>
      <c r="B119" s="106" t="s">
        <v>44</v>
      </c>
      <c r="C119" s="107" t="s">
        <v>7</v>
      </c>
      <c r="D119" s="107">
        <v>1</v>
      </c>
      <c r="E119" s="107">
        <v>11</v>
      </c>
      <c r="F119" s="107">
        <v>1</v>
      </c>
      <c r="G119" s="107">
        <v>902</v>
      </c>
      <c r="H119" s="107" t="s">
        <v>212</v>
      </c>
      <c r="I119" s="107" t="s">
        <v>212</v>
      </c>
      <c r="J119" s="108">
        <v>410</v>
      </c>
      <c r="K119" s="109">
        <f>K120</f>
        <v>0</v>
      </c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>
        <f>AB120</f>
        <v>0</v>
      </c>
      <c r="AC119" s="109"/>
      <c r="AD119" s="191" t="e">
        <f t="shared" si="5"/>
        <v>#DIV/0!</v>
      </c>
    </row>
    <row r="120" spans="1:30" ht="51" hidden="1">
      <c r="A120" s="30" t="s">
        <v>84</v>
      </c>
      <c r="B120" s="106" t="s">
        <v>84</v>
      </c>
      <c r="C120" s="107" t="s">
        <v>7</v>
      </c>
      <c r="D120" s="107">
        <v>1</v>
      </c>
      <c r="E120" s="107">
        <v>11</v>
      </c>
      <c r="F120" s="107">
        <v>1</v>
      </c>
      <c r="G120" s="107">
        <v>902</v>
      </c>
      <c r="H120" s="107" t="s">
        <v>212</v>
      </c>
      <c r="I120" s="107" t="s">
        <v>212</v>
      </c>
      <c r="J120" s="108">
        <v>414</v>
      </c>
      <c r="K120" s="109">
        <v>0</v>
      </c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>
        <v>0</v>
      </c>
      <c r="AC120" s="109"/>
      <c r="AD120" s="191" t="e">
        <f t="shared" si="5"/>
        <v>#DIV/0!</v>
      </c>
    </row>
    <row r="121" spans="1:30" ht="38.25">
      <c r="A121" s="30"/>
      <c r="B121" s="99" t="s">
        <v>66</v>
      </c>
      <c r="C121" s="85" t="s">
        <v>7</v>
      </c>
      <c r="D121" s="85">
        <v>1</v>
      </c>
      <c r="E121" s="85">
        <v>11</v>
      </c>
      <c r="F121" s="85">
        <v>1</v>
      </c>
      <c r="G121" s="85">
        <v>902</v>
      </c>
      <c r="H121" s="85">
        <v>11210</v>
      </c>
      <c r="I121" s="85">
        <v>82440</v>
      </c>
      <c r="J121" s="100">
        <v>600</v>
      </c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34">
        <f>W122</f>
        <v>21400</v>
      </c>
      <c r="X121" s="109"/>
      <c r="Y121" s="109"/>
      <c r="Z121" s="109"/>
      <c r="AA121" s="109"/>
      <c r="AB121" s="34">
        <f>AB122</f>
        <v>21400</v>
      </c>
      <c r="AC121" s="34">
        <f>AC122</f>
        <v>11450</v>
      </c>
      <c r="AD121" s="191">
        <f t="shared" si="5"/>
        <v>53.50467289719626</v>
      </c>
    </row>
    <row r="122" spans="1:30" ht="18.75" customHeight="1">
      <c r="A122" s="30"/>
      <c r="B122" s="99" t="s">
        <v>49</v>
      </c>
      <c r="C122" s="85" t="s">
        <v>7</v>
      </c>
      <c r="D122" s="85">
        <v>1</v>
      </c>
      <c r="E122" s="85">
        <v>11</v>
      </c>
      <c r="F122" s="85">
        <v>1</v>
      </c>
      <c r="G122" s="85">
        <v>902</v>
      </c>
      <c r="H122" s="85">
        <v>11210</v>
      </c>
      <c r="I122" s="85">
        <v>82440</v>
      </c>
      <c r="J122" s="100">
        <v>610</v>
      </c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34">
        <f>W123</f>
        <v>21400</v>
      </c>
      <c r="X122" s="109"/>
      <c r="Y122" s="109"/>
      <c r="Z122" s="109"/>
      <c r="AA122" s="109"/>
      <c r="AB122" s="34">
        <f>AB123</f>
        <v>21400</v>
      </c>
      <c r="AC122" s="34">
        <f>AC123</f>
        <v>11450</v>
      </c>
      <c r="AD122" s="191">
        <f t="shared" si="5"/>
        <v>53.50467289719626</v>
      </c>
    </row>
    <row r="123" spans="1:30" ht="35.25" customHeight="1">
      <c r="A123" s="30"/>
      <c r="B123" s="99" t="s">
        <v>81</v>
      </c>
      <c r="C123" s="85" t="s">
        <v>7</v>
      </c>
      <c r="D123" s="85">
        <v>1</v>
      </c>
      <c r="E123" s="85">
        <v>11</v>
      </c>
      <c r="F123" s="85">
        <v>1</v>
      </c>
      <c r="G123" s="85">
        <v>902</v>
      </c>
      <c r="H123" s="85">
        <v>11210</v>
      </c>
      <c r="I123" s="85">
        <v>82440</v>
      </c>
      <c r="J123" s="100">
        <v>612</v>
      </c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34">
        <v>21400</v>
      </c>
      <c r="X123" s="109"/>
      <c r="Y123" s="109"/>
      <c r="Z123" s="109"/>
      <c r="AA123" s="109"/>
      <c r="AB123" s="34">
        <v>21400</v>
      </c>
      <c r="AC123" s="34">
        <v>11450</v>
      </c>
      <c r="AD123" s="191">
        <f t="shared" si="5"/>
        <v>53.50467289719626</v>
      </c>
    </row>
    <row r="124" spans="1:30" s="49" customFormat="1" ht="142.5" customHeight="1">
      <c r="A124" s="29" t="s">
        <v>82</v>
      </c>
      <c r="B124" s="115" t="s">
        <v>82</v>
      </c>
      <c r="C124" s="116" t="s">
        <v>7</v>
      </c>
      <c r="D124" s="117">
        <v>1</v>
      </c>
      <c r="E124" s="117">
        <v>11</v>
      </c>
      <c r="F124" s="117">
        <v>1</v>
      </c>
      <c r="G124" s="117">
        <v>902</v>
      </c>
      <c r="H124" s="117">
        <v>12020</v>
      </c>
      <c r="I124" s="117">
        <v>12020</v>
      </c>
      <c r="J124" s="118"/>
      <c r="K124" s="119">
        <f>K125+K129</f>
        <v>1202568</v>
      </c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>
        <f>W125+W129</f>
        <v>1250664</v>
      </c>
      <c r="X124" s="119"/>
      <c r="Y124" s="119"/>
      <c r="Z124" s="119"/>
      <c r="AA124" s="119"/>
      <c r="AB124" s="119">
        <f>AB125+AB129</f>
        <v>1250664</v>
      </c>
      <c r="AC124" s="119">
        <f>AC125+AC129</f>
        <v>890912.31</v>
      </c>
      <c r="AD124" s="189">
        <f t="shared" si="5"/>
        <v>71.23514469114008</v>
      </c>
    </row>
    <row r="125" spans="1:30" s="52" customFormat="1" ht="91.5" customHeight="1">
      <c r="A125" s="51" t="s">
        <v>8</v>
      </c>
      <c r="B125" s="120" t="s">
        <v>8</v>
      </c>
      <c r="C125" s="121" t="s">
        <v>7</v>
      </c>
      <c r="D125" s="122">
        <v>1</v>
      </c>
      <c r="E125" s="122">
        <v>11</v>
      </c>
      <c r="F125" s="122">
        <v>1</v>
      </c>
      <c r="G125" s="122">
        <v>902</v>
      </c>
      <c r="H125" s="122">
        <v>12020</v>
      </c>
      <c r="I125" s="122">
        <v>12020</v>
      </c>
      <c r="J125" s="123">
        <v>100</v>
      </c>
      <c r="K125" s="124">
        <f>K126</f>
        <v>1186033.67</v>
      </c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>
        <f>W126</f>
        <v>1244520.48</v>
      </c>
      <c r="X125" s="124"/>
      <c r="Y125" s="124"/>
      <c r="Z125" s="124"/>
      <c r="AA125" s="124"/>
      <c r="AB125" s="124">
        <f>AB126</f>
        <v>1244520.48</v>
      </c>
      <c r="AC125" s="124">
        <f>AC126</f>
        <v>890912.31</v>
      </c>
      <c r="AD125" s="191">
        <f t="shared" si="5"/>
        <v>71.58679381475507</v>
      </c>
    </row>
    <row r="126" spans="1:30" s="52" customFormat="1" ht="42.75" customHeight="1">
      <c r="A126" s="51" t="s">
        <v>10</v>
      </c>
      <c r="B126" s="120" t="s">
        <v>10</v>
      </c>
      <c r="C126" s="121" t="s">
        <v>7</v>
      </c>
      <c r="D126" s="122">
        <v>1</v>
      </c>
      <c r="E126" s="122">
        <v>11</v>
      </c>
      <c r="F126" s="122">
        <v>1</v>
      </c>
      <c r="G126" s="122">
        <v>902</v>
      </c>
      <c r="H126" s="122">
        <v>12020</v>
      </c>
      <c r="I126" s="122">
        <v>12020</v>
      </c>
      <c r="J126" s="123">
        <v>120</v>
      </c>
      <c r="K126" s="124">
        <f>K127+K128</f>
        <v>1186033.67</v>
      </c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>
        <f>W127+W128</f>
        <v>1244520.48</v>
      </c>
      <c r="X126" s="124"/>
      <c r="Y126" s="124"/>
      <c r="Z126" s="124"/>
      <c r="AA126" s="124"/>
      <c r="AB126" s="124">
        <f>AB127+AB128</f>
        <v>1244520.48</v>
      </c>
      <c r="AC126" s="124">
        <f>AC127+AC128</f>
        <v>890912.31</v>
      </c>
      <c r="AD126" s="191">
        <f t="shared" si="5"/>
        <v>71.58679381475507</v>
      </c>
    </row>
    <row r="127" spans="1:30" s="52" customFormat="1" ht="35.25" customHeight="1">
      <c r="A127" s="51" t="s">
        <v>164</v>
      </c>
      <c r="B127" s="120" t="s">
        <v>164</v>
      </c>
      <c r="C127" s="121" t="s">
        <v>7</v>
      </c>
      <c r="D127" s="122">
        <v>1</v>
      </c>
      <c r="E127" s="122">
        <v>11</v>
      </c>
      <c r="F127" s="122">
        <v>1</v>
      </c>
      <c r="G127" s="122">
        <v>902</v>
      </c>
      <c r="H127" s="122">
        <v>12020</v>
      </c>
      <c r="I127" s="122">
        <v>12020</v>
      </c>
      <c r="J127" s="123">
        <v>121</v>
      </c>
      <c r="K127" s="124">
        <f>230870+680062.73</f>
        <v>910932.73</v>
      </c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>
        <v>955852.95</v>
      </c>
      <c r="X127" s="124"/>
      <c r="Y127" s="124"/>
      <c r="Z127" s="124"/>
      <c r="AA127" s="124"/>
      <c r="AB127" s="124">
        <f>240104.5+715748.45</f>
        <v>955852.95</v>
      </c>
      <c r="AC127" s="124">
        <v>693362.02</v>
      </c>
      <c r="AD127" s="191">
        <f t="shared" si="5"/>
        <v>72.53856568628052</v>
      </c>
    </row>
    <row r="128" spans="1:30" s="52" customFormat="1" ht="67.5" customHeight="1">
      <c r="A128" s="51" t="s">
        <v>132</v>
      </c>
      <c r="B128" s="120" t="s">
        <v>132</v>
      </c>
      <c r="C128" s="121" t="s">
        <v>7</v>
      </c>
      <c r="D128" s="122">
        <v>1</v>
      </c>
      <c r="E128" s="122">
        <v>11</v>
      </c>
      <c r="F128" s="122">
        <v>1</v>
      </c>
      <c r="G128" s="122">
        <v>902</v>
      </c>
      <c r="H128" s="122">
        <v>12020</v>
      </c>
      <c r="I128" s="122">
        <v>12020</v>
      </c>
      <c r="J128" s="123">
        <v>129</v>
      </c>
      <c r="K128" s="124">
        <f>69722+205378.94</f>
        <v>275100.94</v>
      </c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>
        <v>288667.53</v>
      </c>
      <c r="X128" s="124"/>
      <c r="Y128" s="124"/>
      <c r="Z128" s="124"/>
      <c r="AA128" s="124"/>
      <c r="AB128" s="124">
        <f>72511.5+216156.03</f>
        <v>288667.53</v>
      </c>
      <c r="AC128" s="124">
        <v>197550.29</v>
      </c>
      <c r="AD128" s="191">
        <f t="shared" si="5"/>
        <v>68.43523066137712</v>
      </c>
    </row>
    <row r="129" spans="1:30" s="52" customFormat="1" ht="48.75" customHeight="1">
      <c r="A129" s="51" t="s">
        <v>133</v>
      </c>
      <c r="B129" s="120" t="s">
        <v>133</v>
      </c>
      <c r="C129" s="121" t="s">
        <v>7</v>
      </c>
      <c r="D129" s="122">
        <v>1</v>
      </c>
      <c r="E129" s="122">
        <v>11</v>
      </c>
      <c r="F129" s="122">
        <v>1</v>
      </c>
      <c r="G129" s="122">
        <v>902</v>
      </c>
      <c r="H129" s="122">
        <v>12020</v>
      </c>
      <c r="I129" s="122">
        <v>12020</v>
      </c>
      <c r="J129" s="123" t="s">
        <v>12</v>
      </c>
      <c r="K129" s="124">
        <f>K130</f>
        <v>16534.33</v>
      </c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>
        <f>W130</f>
        <v>6143.52</v>
      </c>
      <c r="X129" s="124"/>
      <c r="Y129" s="124"/>
      <c r="Z129" s="124"/>
      <c r="AA129" s="124"/>
      <c r="AB129" s="124">
        <f>AB130</f>
        <v>6143.52</v>
      </c>
      <c r="AC129" s="124"/>
      <c r="AD129" s="190">
        <f t="shared" si="5"/>
        <v>0</v>
      </c>
    </row>
    <row r="130" spans="1:30" s="52" customFormat="1" ht="45" customHeight="1">
      <c r="A130" s="51" t="s">
        <v>13</v>
      </c>
      <c r="B130" s="120" t="s">
        <v>13</v>
      </c>
      <c r="C130" s="121" t="s">
        <v>7</v>
      </c>
      <c r="D130" s="122">
        <v>1</v>
      </c>
      <c r="E130" s="122">
        <v>11</v>
      </c>
      <c r="F130" s="122">
        <v>1</v>
      </c>
      <c r="G130" s="122">
        <v>902</v>
      </c>
      <c r="H130" s="122">
        <v>12020</v>
      </c>
      <c r="I130" s="122">
        <v>12020</v>
      </c>
      <c r="J130" s="123" t="s">
        <v>14</v>
      </c>
      <c r="K130" s="124">
        <f>K131</f>
        <v>16534.33</v>
      </c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>
        <f>W131</f>
        <v>6143.52</v>
      </c>
      <c r="X130" s="124"/>
      <c r="Y130" s="124"/>
      <c r="Z130" s="124"/>
      <c r="AA130" s="124"/>
      <c r="AB130" s="124">
        <f>AB131</f>
        <v>6143.52</v>
      </c>
      <c r="AC130" s="124"/>
      <c r="AD130" s="190">
        <f t="shared" si="5"/>
        <v>0</v>
      </c>
    </row>
    <row r="131" spans="1:30" s="52" customFormat="1" ht="42.75" customHeight="1">
      <c r="A131" s="50" t="s">
        <v>134</v>
      </c>
      <c r="B131" s="120" t="s">
        <v>134</v>
      </c>
      <c r="C131" s="121" t="s">
        <v>7</v>
      </c>
      <c r="D131" s="122">
        <v>1</v>
      </c>
      <c r="E131" s="122">
        <v>11</v>
      </c>
      <c r="F131" s="122">
        <v>1</v>
      </c>
      <c r="G131" s="122">
        <v>902</v>
      </c>
      <c r="H131" s="122">
        <v>12020</v>
      </c>
      <c r="I131" s="122">
        <v>12020</v>
      </c>
      <c r="J131" s="123">
        <v>244</v>
      </c>
      <c r="K131" s="124">
        <f>200+16334.33</f>
        <v>16534.33</v>
      </c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>
        <v>6143.52</v>
      </c>
      <c r="X131" s="124"/>
      <c r="Y131" s="124"/>
      <c r="Z131" s="124"/>
      <c r="AA131" s="124"/>
      <c r="AB131" s="124">
        <f>200+5943.52</f>
        <v>6143.52</v>
      </c>
      <c r="AC131" s="124"/>
      <c r="AD131" s="190">
        <f t="shared" si="5"/>
        <v>0</v>
      </c>
    </row>
    <row r="132" spans="1:30" s="3" customFormat="1" ht="117.75" customHeight="1">
      <c r="A132" s="14" t="s">
        <v>114</v>
      </c>
      <c r="B132" s="95" t="s">
        <v>333</v>
      </c>
      <c r="C132" s="96" t="s">
        <v>7</v>
      </c>
      <c r="D132" s="88">
        <v>1</v>
      </c>
      <c r="E132" s="88">
        <v>11</v>
      </c>
      <c r="F132" s="88">
        <v>1</v>
      </c>
      <c r="G132" s="88">
        <v>902</v>
      </c>
      <c r="H132" s="88">
        <v>12160</v>
      </c>
      <c r="I132" s="88">
        <v>81630</v>
      </c>
      <c r="J132" s="89"/>
      <c r="K132" s="37">
        <f>K133</f>
        <v>3762800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>
        <f>W133</f>
        <v>3913312</v>
      </c>
      <c r="X132" s="37"/>
      <c r="Y132" s="37"/>
      <c r="Z132" s="37"/>
      <c r="AA132" s="37"/>
      <c r="AB132" s="37">
        <f>AB133</f>
        <v>3913312</v>
      </c>
      <c r="AC132" s="37">
        <f>AC133</f>
        <v>2934983.99</v>
      </c>
      <c r="AD132" s="189">
        <f t="shared" si="5"/>
        <v>74.99999974446199</v>
      </c>
    </row>
    <row r="133" spans="1:30" ht="21" customHeight="1">
      <c r="A133" s="5" t="s">
        <v>15</v>
      </c>
      <c r="B133" s="99" t="s">
        <v>15</v>
      </c>
      <c r="C133" s="84" t="s">
        <v>7</v>
      </c>
      <c r="D133" s="85">
        <v>1</v>
      </c>
      <c r="E133" s="85">
        <v>11</v>
      </c>
      <c r="F133" s="85">
        <v>1</v>
      </c>
      <c r="G133" s="85">
        <v>902</v>
      </c>
      <c r="H133" s="85">
        <v>12160</v>
      </c>
      <c r="I133" s="85">
        <v>81630</v>
      </c>
      <c r="J133" s="100">
        <v>800</v>
      </c>
      <c r="K133" s="34">
        <f>K134</f>
        <v>3762800</v>
      </c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>
        <f>W134</f>
        <v>3913312</v>
      </c>
      <c r="X133" s="34"/>
      <c r="Y133" s="34"/>
      <c r="Z133" s="34"/>
      <c r="AA133" s="34"/>
      <c r="AB133" s="34">
        <f>AB134</f>
        <v>3913312</v>
      </c>
      <c r="AC133" s="34">
        <f>AC134</f>
        <v>2934983.99</v>
      </c>
      <c r="AD133" s="191">
        <f t="shared" si="5"/>
        <v>74.99999974446199</v>
      </c>
    </row>
    <row r="134" spans="1:30" ht="73.5" customHeight="1">
      <c r="A134" s="5" t="s">
        <v>185</v>
      </c>
      <c r="B134" s="99" t="s">
        <v>185</v>
      </c>
      <c r="C134" s="84" t="s">
        <v>7</v>
      </c>
      <c r="D134" s="85">
        <v>1</v>
      </c>
      <c r="E134" s="85">
        <v>11</v>
      </c>
      <c r="F134" s="85">
        <v>1</v>
      </c>
      <c r="G134" s="85">
        <v>902</v>
      </c>
      <c r="H134" s="85">
        <v>12160</v>
      </c>
      <c r="I134" s="85">
        <v>81630</v>
      </c>
      <c r="J134" s="100">
        <v>810</v>
      </c>
      <c r="K134" s="34">
        <v>3762800</v>
      </c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>
        <f>W136+W135</f>
        <v>3913312</v>
      </c>
      <c r="X134" s="34"/>
      <c r="Y134" s="34"/>
      <c r="Z134" s="34"/>
      <c r="AA134" s="34"/>
      <c r="AB134" s="34">
        <f>AB136+AB135</f>
        <v>3913312</v>
      </c>
      <c r="AC134" s="34">
        <f>AC136+AC135</f>
        <v>2934983.99</v>
      </c>
      <c r="AD134" s="191">
        <f t="shared" si="5"/>
        <v>74.99999974446199</v>
      </c>
    </row>
    <row r="135" spans="1:30" ht="83.25" customHeight="1">
      <c r="A135" s="5"/>
      <c r="B135" s="178" t="s">
        <v>343</v>
      </c>
      <c r="C135" s="84" t="s">
        <v>7</v>
      </c>
      <c r="D135" s="85">
        <v>1</v>
      </c>
      <c r="E135" s="85">
        <v>11</v>
      </c>
      <c r="F135" s="85">
        <v>1</v>
      </c>
      <c r="G135" s="85">
        <v>902</v>
      </c>
      <c r="H135" s="85">
        <v>12160</v>
      </c>
      <c r="I135" s="85">
        <v>81630</v>
      </c>
      <c r="J135" s="100">
        <v>811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>
        <v>3913312</v>
      </c>
      <c r="AA135" s="34"/>
      <c r="AB135" s="34">
        <f>Z135</f>
        <v>3913312</v>
      </c>
      <c r="AC135" s="34">
        <v>2934983.99</v>
      </c>
      <c r="AD135" s="191">
        <f t="shared" si="5"/>
        <v>74.99999974446199</v>
      </c>
    </row>
    <row r="136" spans="1:30" ht="75.75" customHeight="1">
      <c r="A136" s="5" t="s">
        <v>241</v>
      </c>
      <c r="B136" s="99" t="s">
        <v>241</v>
      </c>
      <c r="C136" s="84" t="s">
        <v>7</v>
      </c>
      <c r="D136" s="85">
        <v>1</v>
      </c>
      <c r="E136" s="85">
        <v>11</v>
      </c>
      <c r="F136" s="85">
        <v>1</v>
      </c>
      <c r="G136" s="85">
        <v>902</v>
      </c>
      <c r="H136" s="85">
        <v>12160</v>
      </c>
      <c r="I136" s="85">
        <v>81630</v>
      </c>
      <c r="J136" s="100">
        <v>814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>
        <v>3913312</v>
      </c>
      <c r="X136" s="34"/>
      <c r="Y136" s="34"/>
      <c r="Z136" s="34">
        <v>-3913312</v>
      </c>
      <c r="AA136" s="34"/>
      <c r="AB136" s="176">
        <f>3913312+Z136</f>
        <v>0</v>
      </c>
      <c r="AC136" s="34"/>
      <c r="AD136" s="190" t="e">
        <f t="shared" si="5"/>
        <v>#DIV/0!</v>
      </c>
    </row>
    <row r="137" spans="1:30" s="40" customFormat="1" ht="25.5" hidden="1">
      <c r="A137" s="19" t="s">
        <v>266</v>
      </c>
      <c r="B137" s="63" t="s">
        <v>266</v>
      </c>
      <c r="C137" s="73" t="s">
        <v>7</v>
      </c>
      <c r="D137" s="64">
        <v>1</v>
      </c>
      <c r="E137" s="64">
        <v>11</v>
      </c>
      <c r="F137" s="64">
        <v>1</v>
      </c>
      <c r="G137" s="64">
        <v>902</v>
      </c>
      <c r="H137" s="64">
        <v>12161</v>
      </c>
      <c r="I137" s="64">
        <v>12161</v>
      </c>
      <c r="J137" s="41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>
        <f>AB138</f>
        <v>0</v>
      </c>
      <c r="AC137" s="42"/>
      <c r="AD137" s="189" t="e">
        <f t="shared" si="5"/>
        <v>#DIV/0!</v>
      </c>
    </row>
    <row r="138" spans="1:30" s="40" customFormat="1" ht="38.25" hidden="1">
      <c r="A138" s="20" t="s">
        <v>133</v>
      </c>
      <c r="B138" s="54" t="s">
        <v>133</v>
      </c>
      <c r="C138" s="55" t="s">
        <v>7</v>
      </c>
      <c r="D138" s="56">
        <v>1</v>
      </c>
      <c r="E138" s="56">
        <v>11</v>
      </c>
      <c r="F138" s="56">
        <v>1</v>
      </c>
      <c r="G138" s="56">
        <v>902</v>
      </c>
      <c r="H138" s="56">
        <v>12161</v>
      </c>
      <c r="I138" s="56">
        <v>12161</v>
      </c>
      <c r="J138" s="57">
        <v>200</v>
      </c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>
        <f>AB139</f>
        <v>0</v>
      </c>
      <c r="AC138" s="47"/>
      <c r="AD138" s="189" t="e">
        <f t="shared" si="5"/>
        <v>#DIV/0!</v>
      </c>
    </row>
    <row r="139" spans="1:30" s="40" customFormat="1" ht="38.25" hidden="1">
      <c r="A139" s="20" t="s">
        <v>13</v>
      </c>
      <c r="B139" s="54" t="s">
        <v>13</v>
      </c>
      <c r="C139" s="55" t="s">
        <v>7</v>
      </c>
      <c r="D139" s="56">
        <v>1</v>
      </c>
      <c r="E139" s="56">
        <v>11</v>
      </c>
      <c r="F139" s="56">
        <v>1</v>
      </c>
      <c r="G139" s="56">
        <v>902</v>
      </c>
      <c r="H139" s="56">
        <v>12161</v>
      </c>
      <c r="I139" s="56">
        <v>12161</v>
      </c>
      <c r="J139" s="57">
        <v>240</v>
      </c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>
        <f>AB140</f>
        <v>0</v>
      </c>
      <c r="AC139" s="47"/>
      <c r="AD139" s="189" t="e">
        <f t="shared" si="5"/>
        <v>#DIV/0!</v>
      </c>
    </row>
    <row r="140" spans="1:30" s="40" customFormat="1" ht="38.25" hidden="1">
      <c r="A140" s="25" t="s">
        <v>134</v>
      </c>
      <c r="B140" s="54" t="s">
        <v>134</v>
      </c>
      <c r="C140" s="55" t="s">
        <v>7</v>
      </c>
      <c r="D140" s="56">
        <v>1</v>
      </c>
      <c r="E140" s="56">
        <v>11</v>
      </c>
      <c r="F140" s="56">
        <v>1</v>
      </c>
      <c r="G140" s="56">
        <v>902</v>
      </c>
      <c r="H140" s="56">
        <v>12161</v>
      </c>
      <c r="I140" s="56">
        <v>12161</v>
      </c>
      <c r="J140" s="57">
        <v>244</v>
      </c>
      <c r="K140" s="47"/>
      <c r="L140" s="47"/>
      <c r="M140" s="47"/>
      <c r="N140" s="47"/>
      <c r="O140" s="47"/>
      <c r="P140" s="47"/>
      <c r="Q140" s="47"/>
      <c r="R140" s="47"/>
      <c r="S140" s="47">
        <v>399600</v>
      </c>
      <c r="T140" s="47"/>
      <c r="U140" s="47"/>
      <c r="V140" s="47"/>
      <c r="W140" s="47"/>
      <c r="X140" s="47"/>
      <c r="Y140" s="47"/>
      <c r="Z140" s="47"/>
      <c r="AA140" s="47"/>
      <c r="AB140" s="47">
        <v>0</v>
      </c>
      <c r="AC140" s="47"/>
      <c r="AD140" s="189" t="e">
        <f t="shared" si="5"/>
        <v>#DIV/0!</v>
      </c>
    </row>
    <row r="141" spans="1:30" s="44" customFormat="1" ht="38.25" hidden="1">
      <c r="A141" s="23" t="s">
        <v>124</v>
      </c>
      <c r="B141" s="63" t="s">
        <v>124</v>
      </c>
      <c r="C141" s="73" t="s">
        <v>7</v>
      </c>
      <c r="D141" s="64">
        <v>1</v>
      </c>
      <c r="E141" s="64">
        <v>11</v>
      </c>
      <c r="F141" s="64">
        <v>1</v>
      </c>
      <c r="G141" s="64">
        <v>902</v>
      </c>
      <c r="H141" s="64">
        <v>12390</v>
      </c>
      <c r="I141" s="64">
        <v>12390</v>
      </c>
      <c r="J141" s="41"/>
      <c r="K141" s="42">
        <f>K142</f>
        <v>50000</v>
      </c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>
        <f>AB142</f>
        <v>0</v>
      </c>
      <c r="AC141" s="42"/>
      <c r="AD141" s="189" t="e">
        <f t="shared" si="5"/>
        <v>#DIV/0!</v>
      </c>
    </row>
    <row r="142" spans="1:30" s="40" customFormat="1" ht="12.75" hidden="1">
      <c r="A142" s="25" t="s">
        <v>15</v>
      </c>
      <c r="B142" s="54" t="s">
        <v>15</v>
      </c>
      <c r="C142" s="55" t="s">
        <v>7</v>
      </c>
      <c r="D142" s="56">
        <v>1</v>
      </c>
      <c r="E142" s="56">
        <v>11</v>
      </c>
      <c r="F142" s="56">
        <v>1</v>
      </c>
      <c r="G142" s="56">
        <v>902</v>
      </c>
      <c r="H142" s="56">
        <v>12390</v>
      </c>
      <c r="I142" s="56">
        <v>12390</v>
      </c>
      <c r="J142" s="57">
        <v>800</v>
      </c>
      <c r="K142" s="47">
        <f>K143</f>
        <v>50000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>
        <f>AB143</f>
        <v>0</v>
      </c>
      <c r="AC142" s="47"/>
      <c r="AD142" s="189" t="e">
        <f t="shared" si="5"/>
        <v>#DIV/0!</v>
      </c>
    </row>
    <row r="143" spans="1:30" s="40" customFormat="1" ht="63.75" hidden="1">
      <c r="A143" s="25" t="s">
        <v>162</v>
      </c>
      <c r="B143" s="54" t="s">
        <v>162</v>
      </c>
      <c r="C143" s="55" t="s">
        <v>7</v>
      </c>
      <c r="D143" s="56">
        <v>1</v>
      </c>
      <c r="E143" s="56">
        <v>11</v>
      </c>
      <c r="F143" s="56">
        <v>1</v>
      </c>
      <c r="G143" s="56">
        <v>902</v>
      </c>
      <c r="H143" s="56">
        <v>12390</v>
      </c>
      <c r="I143" s="56">
        <v>12390</v>
      </c>
      <c r="J143" s="57">
        <v>810</v>
      </c>
      <c r="K143" s="47">
        <v>50000</v>
      </c>
      <c r="L143" s="47">
        <v>403862.5</v>
      </c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>
        <f>AB144</f>
        <v>0</v>
      </c>
      <c r="AC143" s="47"/>
      <c r="AD143" s="189" t="e">
        <f t="shared" si="5"/>
        <v>#DIV/0!</v>
      </c>
    </row>
    <row r="144" spans="1:30" s="40" customFormat="1" ht="63.75" hidden="1">
      <c r="A144" s="20" t="s">
        <v>241</v>
      </c>
      <c r="B144" s="54" t="s">
        <v>241</v>
      </c>
      <c r="C144" s="55" t="s">
        <v>7</v>
      </c>
      <c r="D144" s="56">
        <v>1</v>
      </c>
      <c r="E144" s="56">
        <v>11</v>
      </c>
      <c r="F144" s="56">
        <v>1</v>
      </c>
      <c r="G144" s="56">
        <v>902</v>
      </c>
      <c r="H144" s="56">
        <v>12390</v>
      </c>
      <c r="I144" s="56">
        <v>12390</v>
      </c>
      <c r="J144" s="57">
        <v>814</v>
      </c>
      <c r="K144" s="47"/>
      <c r="L144" s="47"/>
      <c r="M144" s="47"/>
      <c r="N144" s="47"/>
      <c r="O144" s="47"/>
      <c r="P144" s="47"/>
      <c r="Q144" s="47"/>
      <c r="R144" s="47"/>
      <c r="S144" s="47">
        <v>613869.61</v>
      </c>
      <c r="T144" s="47"/>
      <c r="U144" s="47"/>
      <c r="V144" s="47">
        <v>-1067732.11</v>
      </c>
      <c r="W144" s="47"/>
      <c r="X144" s="47"/>
      <c r="Y144" s="47"/>
      <c r="Z144" s="47"/>
      <c r="AA144" s="47"/>
      <c r="AB144" s="47">
        <f>1067732.11+V144</f>
        <v>0</v>
      </c>
      <c r="AC144" s="47"/>
      <c r="AD144" s="189" t="e">
        <f t="shared" si="5"/>
        <v>#DIV/0!</v>
      </c>
    </row>
    <row r="145" spans="1:30" s="3" customFormat="1" ht="70.5" customHeight="1">
      <c r="A145" s="6" t="s">
        <v>43</v>
      </c>
      <c r="B145" s="95" t="s">
        <v>282</v>
      </c>
      <c r="C145" s="96" t="s">
        <v>7</v>
      </c>
      <c r="D145" s="88">
        <v>1</v>
      </c>
      <c r="E145" s="88">
        <v>11</v>
      </c>
      <c r="F145" s="88">
        <v>1</v>
      </c>
      <c r="G145" s="88">
        <v>902</v>
      </c>
      <c r="H145" s="88">
        <v>12420</v>
      </c>
      <c r="I145" s="88">
        <v>81830</v>
      </c>
      <c r="J145" s="89"/>
      <c r="K145" s="37">
        <f>K146+K149</f>
        <v>3000000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>
        <f>W146+W149</f>
        <v>3300000</v>
      </c>
      <c r="X145" s="37"/>
      <c r="Y145" s="37"/>
      <c r="Z145" s="37"/>
      <c r="AA145" s="37"/>
      <c r="AB145" s="37">
        <f>AB146+AB149</f>
        <v>4506141.21</v>
      </c>
      <c r="AC145" s="37">
        <f>AC146+AC149</f>
        <v>1715611.31</v>
      </c>
      <c r="AD145" s="189">
        <f t="shared" si="5"/>
        <v>38.072737405404126</v>
      </c>
    </row>
    <row r="146" spans="1:30" ht="38.25">
      <c r="A146" s="5" t="s">
        <v>133</v>
      </c>
      <c r="B146" s="99" t="s">
        <v>133</v>
      </c>
      <c r="C146" s="84" t="s">
        <v>7</v>
      </c>
      <c r="D146" s="85">
        <v>1</v>
      </c>
      <c r="E146" s="85">
        <v>11</v>
      </c>
      <c r="F146" s="85">
        <v>1</v>
      </c>
      <c r="G146" s="85">
        <v>902</v>
      </c>
      <c r="H146" s="85">
        <v>12420</v>
      </c>
      <c r="I146" s="85">
        <v>81830</v>
      </c>
      <c r="J146" s="100">
        <v>200</v>
      </c>
      <c r="K146" s="34">
        <f>K147</f>
        <v>3000000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>
        <f>W147</f>
        <v>3300000</v>
      </c>
      <c r="X146" s="34"/>
      <c r="Y146" s="34"/>
      <c r="Z146" s="34"/>
      <c r="AA146" s="34"/>
      <c r="AB146" s="34">
        <f>AB147</f>
        <v>4506141.21</v>
      </c>
      <c r="AC146" s="34">
        <f>AC147</f>
        <v>1715611.31</v>
      </c>
      <c r="AD146" s="191">
        <f aca="true" t="shared" si="7" ref="AD146:AD209">AC146/AB146*100</f>
        <v>38.072737405404126</v>
      </c>
    </row>
    <row r="147" spans="1:30" ht="46.5" customHeight="1">
      <c r="A147" s="5" t="s">
        <v>13</v>
      </c>
      <c r="B147" s="99" t="s">
        <v>13</v>
      </c>
      <c r="C147" s="84" t="s">
        <v>7</v>
      </c>
      <c r="D147" s="85">
        <v>1</v>
      </c>
      <c r="E147" s="85">
        <v>11</v>
      </c>
      <c r="F147" s="85">
        <v>1</v>
      </c>
      <c r="G147" s="85">
        <v>902</v>
      </c>
      <c r="H147" s="85">
        <v>12420</v>
      </c>
      <c r="I147" s="85">
        <v>81830</v>
      </c>
      <c r="J147" s="100">
        <v>240</v>
      </c>
      <c r="K147" s="34">
        <f>K148</f>
        <v>3000000</v>
      </c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>
        <f>W148</f>
        <v>3300000</v>
      </c>
      <c r="X147" s="34"/>
      <c r="Y147" s="34"/>
      <c r="Z147" s="34"/>
      <c r="AA147" s="34"/>
      <c r="AB147" s="34">
        <f>AB148</f>
        <v>4506141.21</v>
      </c>
      <c r="AC147" s="34">
        <f>AC148</f>
        <v>1715611.31</v>
      </c>
      <c r="AD147" s="191">
        <f t="shared" si="7"/>
        <v>38.072737405404126</v>
      </c>
    </row>
    <row r="148" spans="1:30" ht="45.75" customHeight="1">
      <c r="A148" s="9" t="s">
        <v>134</v>
      </c>
      <c r="B148" s="99" t="s">
        <v>134</v>
      </c>
      <c r="C148" s="84" t="s">
        <v>7</v>
      </c>
      <c r="D148" s="85">
        <v>1</v>
      </c>
      <c r="E148" s="85">
        <v>11</v>
      </c>
      <c r="F148" s="85">
        <v>1</v>
      </c>
      <c r="G148" s="85">
        <v>902</v>
      </c>
      <c r="H148" s="85">
        <v>12420</v>
      </c>
      <c r="I148" s="85">
        <v>81830</v>
      </c>
      <c r="J148" s="100">
        <v>244</v>
      </c>
      <c r="K148" s="34">
        <f>2500000+500000</f>
        <v>3000000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>
        <v>-364490.12</v>
      </c>
      <c r="V148" s="34">
        <v>123490.12</v>
      </c>
      <c r="W148" s="34">
        <v>3300000</v>
      </c>
      <c r="X148" s="34"/>
      <c r="Y148" s="34"/>
      <c r="Z148" s="34"/>
      <c r="AA148" s="34"/>
      <c r="AB148" s="34">
        <v>4506141.21</v>
      </c>
      <c r="AC148" s="34">
        <v>1715611.31</v>
      </c>
      <c r="AD148" s="191">
        <f t="shared" si="7"/>
        <v>38.072737405404126</v>
      </c>
    </row>
    <row r="149" spans="1:30" ht="12.75" hidden="1">
      <c r="A149" s="33" t="s">
        <v>226</v>
      </c>
      <c r="B149" s="33" t="s">
        <v>226</v>
      </c>
      <c r="C149" s="84" t="s">
        <v>7</v>
      </c>
      <c r="D149" s="85">
        <v>1</v>
      </c>
      <c r="E149" s="85">
        <v>11</v>
      </c>
      <c r="F149" s="85">
        <v>1</v>
      </c>
      <c r="G149" s="85">
        <v>902</v>
      </c>
      <c r="H149" s="85">
        <v>12420</v>
      </c>
      <c r="I149" s="85">
        <v>12420</v>
      </c>
      <c r="J149" s="100">
        <v>800</v>
      </c>
      <c r="K149" s="34">
        <f>K150</f>
        <v>0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>
        <f>AB150</f>
        <v>0</v>
      </c>
      <c r="AC149" s="34"/>
      <c r="AD149" s="189" t="e">
        <f t="shared" si="7"/>
        <v>#DIV/0!</v>
      </c>
    </row>
    <row r="150" spans="1:30" ht="63.75" hidden="1">
      <c r="A150" s="33" t="s">
        <v>227</v>
      </c>
      <c r="B150" s="33" t="s">
        <v>227</v>
      </c>
      <c r="C150" s="84" t="s">
        <v>7</v>
      </c>
      <c r="D150" s="85">
        <v>1</v>
      </c>
      <c r="E150" s="85">
        <v>11</v>
      </c>
      <c r="F150" s="85">
        <v>1</v>
      </c>
      <c r="G150" s="85">
        <v>902</v>
      </c>
      <c r="H150" s="85">
        <v>12420</v>
      </c>
      <c r="I150" s="85">
        <v>12420</v>
      </c>
      <c r="J150" s="100">
        <v>810</v>
      </c>
      <c r="K150" s="34">
        <v>0</v>
      </c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>
        <v>0</v>
      </c>
      <c r="AC150" s="34"/>
      <c r="AD150" s="189" t="e">
        <f t="shared" si="7"/>
        <v>#DIV/0!</v>
      </c>
    </row>
    <row r="151" spans="1:30" s="3" customFormat="1" ht="30" customHeight="1">
      <c r="A151" s="10" t="s">
        <v>118</v>
      </c>
      <c r="B151" s="95" t="s">
        <v>283</v>
      </c>
      <c r="C151" s="96" t="s">
        <v>7</v>
      </c>
      <c r="D151" s="88">
        <v>1</v>
      </c>
      <c r="E151" s="88">
        <v>11</v>
      </c>
      <c r="F151" s="88">
        <v>1</v>
      </c>
      <c r="G151" s="88">
        <v>902</v>
      </c>
      <c r="H151" s="88">
        <v>12490</v>
      </c>
      <c r="I151" s="88">
        <v>81870</v>
      </c>
      <c r="J151" s="89"/>
      <c r="K151" s="37">
        <f>K152+K155</f>
        <v>1309062.48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>
        <f>W152+W155</f>
        <v>4315869</v>
      </c>
      <c r="X151" s="37"/>
      <c r="Y151" s="37"/>
      <c r="Z151" s="37"/>
      <c r="AA151" s="37"/>
      <c r="AB151" s="37">
        <f>AB152+AB155</f>
        <v>5759194.43</v>
      </c>
      <c r="AC151" s="37">
        <f>AC152+AC155</f>
        <v>3745055.9000000004</v>
      </c>
      <c r="AD151" s="189">
        <f t="shared" si="7"/>
        <v>65.02742606660009</v>
      </c>
    </row>
    <row r="152" spans="1:30" ht="50.25" customHeight="1">
      <c r="A152" s="5" t="s">
        <v>133</v>
      </c>
      <c r="B152" s="99" t="s">
        <v>133</v>
      </c>
      <c r="C152" s="84" t="s">
        <v>7</v>
      </c>
      <c r="D152" s="85">
        <v>1</v>
      </c>
      <c r="E152" s="85">
        <v>11</v>
      </c>
      <c r="F152" s="85">
        <v>1</v>
      </c>
      <c r="G152" s="85">
        <v>902</v>
      </c>
      <c r="H152" s="85">
        <v>12490</v>
      </c>
      <c r="I152" s="85">
        <v>81870</v>
      </c>
      <c r="J152" s="100">
        <v>200</v>
      </c>
      <c r="K152" s="34">
        <f>K153</f>
        <v>1209062.48</v>
      </c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>
        <f>W153</f>
        <v>4315869</v>
      </c>
      <c r="X152" s="34"/>
      <c r="Y152" s="34"/>
      <c r="Z152" s="34"/>
      <c r="AA152" s="34"/>
      <c r="AB152" s="34">
        <f>AB153</f>
        <v>4431771.01</v>
      </c>
      <c r="AC152" s="34">
        <f>AC153</f>
        <v>2628627.14</v>
      </c>
      <c r="AD152" s="191">
        <f t="shared" si="7"/>
        <v>59.31324371382628</v>
      </c>
    </row>
    <row r="153" spans="1:30" ht="45.75" customHeight="1">
      <c r="A153" s="5" t="s">
        <v>13</v>
      </c>
      <c r="B153" s="99" t="s">
        <v>13</v>
      </c>
      <c r="C153" s="84" t="s">
        <v>7</v>
      </c>
      <c r="D153" s="85">
        <v>1</v>
      </c>
      <c r="E153" s="85">
        <v>11</v>
      </c>
      <c r="F153" s="85">
        <v>1</v>
      </c>
      <c r="G153" s="85">
        <v>902</v>
      </c>
      <c r="H153" s="85">
        <v>12490</v>
      </c>
      <c r="I153" s="85">
        <v>81870</v>
      </c>
      <c r="J153" s="100">
        <v>240</v>
      </c>
      <c r="K153" s="34">
        <f>K154</f>
        <v>1209062.48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>
        <f>W154</f>
        <v>4315869</v>
      </c>
      <c r="X153" s="34"/>
      <c r="Y153" s="34"/>
      <c r="Z153" s="34"/>
      <c r="AA153" s="34"/>
      <c r="AB153" s="34">
        <f>AB154</f>
        <v>4431771.01</v>
      </c>
      <c r="AC153" s="34">
        <f>AC154</f>
        <v>2628627.14</v>
      </c>
      <c r="AD153" s="191">
        <f t="shared" si="7"/>
        <v>59.31324371382628</v>
      </c>
    </row>
    <row r="154" spans="1:30" ht="46.5" customHeight="1">
      <c r="A154" s="9" t="s">
        <v>134</v>
      </c>
      <c r="B154" s="99" t="s">
        <v>134</v>
      </c>
      <c r="C154" s="84" t="s">
        <v>7</v>
      </c>
      <c r="D154" s="85">
        <v>1</v>
      </c>
      <c r="E154" s="85">
        <v>11</v>
      </c>
      <c r="F154" s="85">
        <v>1</v>
      </c>
      <c r="G154" s="85">
        <v>902</v>
      </c>
      <c r="H154" s="85">
        <v>12490</v>
      </c>
      <c r="I154" s="85">
        <v>81870</v>
      </c>
      <c r="J154" s="100">
        <v>244</v>
      </c>
      <c r="K154" s="34">
        <v>1209062.48</v>
      </c>
      <c r="L154" s="34"/>
      <c r="M154" s="34">
        <v>-17372.49</v>
      </c>
      <c r="N154" s="34">
        <v>109489.4</v>
      </c>
      <c r="O154" s="34">
        <v>544591.48</v>
      </c>
      <c r="P154" s="34"/>
      <c r="Q154" s="34">
        <v>-200000</v>
      </c>
      <c r="R154" s="34"/>
      <c r="S154" s="34"/>
      <c r="T154" s="34">
        <v>6323.94</v>
      </c>
      <c r="U154" s="34">
        <v>969472.83</v>
      </c>
      <c r="V154" s="34">
        <v>637237.31</v>
      </c>
      <c r="W154" s="34">
        <v>4315869</v>
      </c>
      <c r="X154" s="34"/>
      <c r="Y154" s="34"/>
      <c r="Z154" s="34">
        <v>-148969.78</v>
      </c>
      <c r="AA154" s="34">
        <v>-501961.97</v>
      </c>
      <c r="AB154" s="34">
        <v>4431771.01</v>
      </c>
      <c r="AC154" s="34">
        <v>2628627.14</v>
      </c>
      <c r="AD154" s="191">
        <f t="shared" si="7"/>
        <v>59.31324371382628</v>
      </c>
    </row>
    <row r="155" spans="1:30" s="40" customFormat="1" ht="12.75">
      <c r="A155" s="54" t="s">
        <v>15</v>
      </c>
      <c r="B155" s="54" t="s">
        <v>15</v>
      </c>
      <c r="C155" s="55" t="s">
        <v>7</v>
      </c>
      <c r="D155" s="56">
        <v>1</v>
      </c>
      <c r="E155" s="56">
        <v>11</v>
      </c>
      <c r="F155" s="56">
        <v>1</v>
      </c>
      <c r="G155" s="56">
        <v>902</v>
      </c>
      <c r="H155" s="56">
        <v>12490</v>
      </c>
      <c r="I155" s="56">
        <v>81870</v>
      </c>
      <c r="J155" s="57">
        <v>800</v>
      </c>
      <c r="K155" s="47">
        <f>K156+K158</f>
        <v>100000</v>
      </c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>
        <f>AB156+AB158</f>
        <v>1327423.42</v>
      </c>
      <c r="AC155" s="47">
        <f>AC156+AC158</f>
        <v>1116428.76</v>
      </c>
      <c r="AD155" s="191">
        <f t="shared" si="7"/>
        <v>84.10494670946818</v>
      </c>
    </row>
    <row r="156" spans="1:30" s="40" customFormat="1" ht="63.75" hidden="1">
      <c r="A156" s="54" t="s">
        <v>162</v>
      </c>
      <c r="B156" s="54" t="s">
        <v>162</v>
      </c>
      <c r="C156" s="55" t="s">
        <v>7</v>
      </c>
      <c r="D156" s="56">
        <v>1</v>
      </c>
      <c r="E156" s="56">
        <v>11</v>
      </c>
      <c r="F156" s="56">
        <v>1</v>
      </c>
      <c r="G156" s="56">
        <v>902</v>
      </c>
      <c r="H156" s="56">
        <v>12490</v>
      </c>
      <c r="I156" s="56">
        <v>81870</v>
      </c>
      <c r="J156" s="57">
        <v>810</v>
      </c>
      <c r="K156" s="47">
        <v>100000</v>
      </c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>
        <f>AB157</f>
        <v>0</v>
      </c>
      <c r="AC156" s="47"/>
      <c r="AD156" s="191" t="e">
        <f t="shared" si="7"/>
        <v>#DIV/0!</v>
      </c>
    </row>
    <row r="157" spans="1:30" s="40" customFormat="1" ht="63.75" hidden="1">
      <c r="A157" s="20" t="s">
        <v>241</v>
      </c>
      <c r="B157" s="54" t="s">
        <v>241</v>
      </c>
      <c r="C157" s="55" t="s">
        <v>7</v>
      </c>
      <c r="D157" s="56">
        <v>1</v>
      </c>
      <c r="E157" s="56">
        <v>11</v>
      </c>
      <c r="F157" s="56">
        <v>1</v>
      </c>
      <c r="G157" s="56">
        <v>902</v>
      </c>
      <c r="H157" s="56">
        <v>12490</v>
      </c>
      <c r="I157" s="56">
        <v>81870</v>
      </c>
      <c r="J157" s="57">
        <v>814</v>
      </c>
      <c r="K157" s="47"/>
      <c r="L157" s="47"/>
      <c r="M157" s="47"/>
      <c r="N157" s="47"/>
      <c r="O157" s="47">
        <v>-100000</v>
      </c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>
        <v>0</v>
      </c>
      <c r="AC157" s="47"/>
      <c r="AD157" s="191" t="e">
        <f t="shared" si="7"/>
        <v>#DIV/0!</v>
      </c>
    </row>
    <row r="158" spans="1:30" s="40" customFormat="1" ht="12.75">
      <c r="A158" s="54" t="s">
        <v>200</v>
      </c>
      <c r="B158" s="54" t="s">
        <v>200</v>
      </c>
      <c r="C158" s="55" t="s">
        <v>7</v>
      </c>
      <c r="D158" s="56">
        <v>1</v>
      </c>
      <c r="E158" s="56">
        <v>11</v>
      </c>
      <c r="F158" s="56">
        <v>1</v>
      </c>
      <c r="G158" s="56">
        <v>902</v>
      </c>
      <c r="H158" s="56">
        <v>12490</v>
      </c>
      <c r="I158" s="56">
        <v>81870</v>
      </c>
      <c r="J158" s="57">
        <v>830</v>
      </c>
      <c r="K158" s="47">
        <f>K159</f>
        <v>0</v>
      </c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>
        <f>AB159</f>
        <v>1327423.42</v>
      </c>
      <c r="AC158" s="47">
        <f>AC159</f>
        <v>1116428.76</v>
      </c>
      <c r="AD158" s="191">
        <f t="shared" si="7"/>
        <v>84.10494670946818</v>
      </c>
    </row>
    <row r="159" spans="1:30" s="40" customFormat="1" ht="127.5">
      <c r="A159" s="54" t="s">
        <v>201</v>
      </c>
      <c r="B159" s="54" t="s">
        <v>201</v>
      </c>
      <c r="C159" s="55" t="s">
        <v>7</v>
      </c>
      <c r="D159" s="56">
        <v>1</v>
      </c>
      <c r="E159" s="56">
        <v>11</v>
      </c>
      <c r="F159" s="56">
        <v>1</v>
      </c>
      <c r="G159" s="56">
        <v>902</v>
      </c>
      <c r="H159" s="56">
        <v>12490</v>
      </c>
      <c r="I159" s="56">
        <v>81870</v>
      </c>
      <c r="J159" s="57">
        <v>831</v>
      </c>
      <c r="K159" s="47">
        <v>0</v>
      </c>
      <c r="L159" s="47"/>
      <c r="M159" s="47">
        <v>11372.49</v>
      </c>
      <c r="N159" s="47">
        <v>156691.2</v>
      </c>
      <c r="O159" s="47"/>
      <c r="P159" s="47"/>
      <c r="Q159" s="47">
        <v>200000</v>
      </c>
      <c r="R159" s="47"/>
      <c r="S159" s="47"/>
      <c r="T159" s="47">
        <v>-6323.94</v>
      </c>
      <c r="U159" s="47">
        <v>100508.36</v>
      </c>
      <c r="V159" s="47">
        <v>14879.04</v>
      </c>
      <c r="W159" s="47"/>
      <c r="X159" s="47"/>
      <c r="Y159" s="47"/>
      <c r="Z159" s="47">
        <v>148969.78</v>
      </c>
      <c r="AA159" s="47">
        <v>501961.97</v>
      </c>
      <c r="AB159" s="47">
        <v>1327423.42</v>
      </c>
      <c r="AC159" s="47">
        <v>1116428.76</v>
      </c>
      <c r="AD159" s="191">
        <f t="shared" si="7"/>
        <v>84.10494670946818</v>
      </c>
    </row>
    <row r="160" spans="1:30" s="3" customFormat="1" ht="33" customHeight="1">
      <c r="A160" s="10" t="s">
        <v>142</v>
      </c>
      <c r="B160" s="95" t="s">
        <v>284</v>
      </c>
      <c r="C160" s="96" t="s">
        <v>7</v>
      </c>
      <c r="D160" s="88">
        <v>1</v>
      </c>
      <c r="E160" s="88">
        <v>11</v>
      </c>
      <c r="F160" s="88">
        <v>1</v>
      </c>
      <c r="G160" s="88">
        <v>902</v>
      </c>
      <c r="H160" s="88">
        <v>12500</v>
      </c>
      <c r="I160" s="88">
        <v>81740</v>
      </c>
      <c r="J160" s="89"/>
      <c r="K160" s="37">
        <f>K164+K161+K167</f>
        <v>342105.26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>
        <f>W164+W161+W167</f>
        <v>300000</v>
      </c>
      <c r="X160" s="37"/>
      <c r="Y160" s="37"/>
      <c r="Z160" s="37"/>
      <c r="AA160" s="37"/>
      <c r="AB160" s="37">
        <f>AB164+AB161+AB167</f>
        <v>1570120</v>
      </c>
      <c r="AC160" s="37"/>
      <c r="AD160" s="190">
        <f t="shared" si="7"/>
        <v>0</v>
      </c>
    </row>
    <row r="161" spans="1:30" ht="45.75" customHeight="1">
      <c r="A161" s="5" t="s">
        <v>133</v>
      </c>
      <c r="B161" s="99" t="s">
        <v>133</v>
      </c>
      <c r="C161" s="84" t="s">
        <v>7</v>
      </c>
      <c r="D161" s="85">
        <v>1</v>
      </c>
      <c r="E161" s="85">
        <v>11</v>
      </c>
      <c r="F161" s="85">
        <v>1</v>
      </c>
      <c r="G161" s="85">
        <v>902</v>
      </c>
      <c r="H161" s="85">
        <v>12500</v>
      </c>
      <c r="I161" s="85">
        <v>81740</v>
      </c>
      <c r="J161" s="100">
        <v>200</v>
      </c>
      <c r="K161" s="34">
        <f>K162</f>
        <v>242105.26</v>
      </c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>
        <f>W162</f>
        <v>300000</v>
      </c>
      <c r="X161" s="34"/>
      <c r="Y161" s="34"/>
      <c r="Z161" s="34"/>
      <c r="AA161" s="34"/>
      <c r="AB161" s="34">
        <f>AB162</f>
        <v>1570120</v>
      </c>
      <c r="AC161" s="34"/>
      <c r="AD161" s="190">
        <f t="shared" si="7"/>
        <v>0</v>
      </c>
    </row>
    <row r="162" spans="1:30" ht="45.75" customHeight="1">
      <c r="A162" s="5" t="s">
        <v>13</v>
      </c>
      <c r="B162" s="99" t="s">
        <v>13</v>
      </c>
      <c r="C162" s="84" t="s">
        <v>7</v>
      </c>
      <c r="D162" s="85">
        <v>1</v>
      </c>
      <c r="E162" s="85">
        <v>11</v>
      </c>
      <c r="F162" s="85">
        <v>1</v>
      </c>
      <c r="G162" s="85">
        <v>902</v>
      </c>
      <c r="H162" s="85">
        <v>12500</v>
      </c>
      <c r="I162" s="85">
        <v>81740</v>
      </c>
      <c r="J162" s="100">
        <v>240</v>
      </c>
      <c r="K162" s="34">
        <f>K163</f>
        <v>242105.26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>
        <f>W163</f>
        <v>300000</v>
      </c>
      <c r="X162" s="34"/>
      <c r="Y162" s="34"/>
      <c r="Z162" s="34"/>
      <c r="AA162" s="34"/>
      <c r="AB162" s="34">
        <f>AB163</f>
        <v>1570120</v>
      </c>
      <c r="AC162" s="34"/>
      <c r="AD162" s="190">
        <f t="shared" si="7"/>
        <v>0</v>
      </c>
    </row>
    <row r="163" spans="1:30" ht="42.75" customHeight="1">
      <c r="A163" s="9" t="s">
        <v>134</v>
      </c>
      <c r="B163" s="99" t="s">
        <v>134</v>
      </c>
      <c r="C163" s="84" t="s">
        <v>7</v>
      </c>
      <c r="D163" s="85">
        <v>1</v>
      </c>
      <c r="E163" s="85">
        <v>11</v>
      </c>
      <c r="F163" s="85">
        <v>1</v>
      </c>
      <c r="G163" s="85">
        <v>902</v>
      </c>
      <c r="H163" s="85">
        <v>12500</v>
      </c>
      <c r="I163" s="85">
        <v>81740</v>
      </c>
      <c r="J163" s="100">
        <v>244</v>
      </c>
      <c r="K163" s="34">
        <f>342105.26-100000</f>
        <v>242105.26</v>
      </c>
      <c r="L163" s="34">
        <v>158000</v>
      </c>
      <c r="M163" s="34"/>
      <c r="N163" s="34">
        <v>111051</v>
      </c>
      <c r="O163" s="34">
        <v>158000</v>
      </c>
      <c r="P163" s="34"/>
      <c r="Q163" s="34"/>
      <c r="R163" s="34"/>
      <c r="S163" s="34"/>
      <c r="T163" s="34"/>
      <c r="U163" s="34"/>
      <c r="V163" s="34">
        <v>150120</v>
      </c>
      <c r="W163" s="34">
        <v>300000</v>
      </c>
      <c r="X163" s="34"/>
      <c r="Y163" s="34"/>
      <c r="Z163" s="34"/>
      <c r="AA163" s="34"/>
      <c r="AB163" s="34">
        <v>1570120</v>
      </c>
      <c r="AC163" s="34"/>
      <c r="AD163" s="190">
        <f t="shared" si="7"/>
        <v>0</v>
      </c>
    </row>
    <row r="164" spans="1:30" ht="38.25" hidden="1">
      <c r="A164" s="24" t="s">
        <v>141</v>
      </c>
      <c r="B164" s="76" t="s">
        <v>141</v>
      </c>
      <c r="C164" s="55" t="s">
        <v>7</v>
      </c>
      <c r="D164" s="56">
        <v>1</v>
      </c>
      <c r="E164" s="56">
        <v>11</v>
      </c>
      <c r="F164" s="56">
        <v>1</v>
      </c>
      <c r="G164" s="56">
        <v>902</v>
      </c>
      <c r="H164" s="56">
        <v>12500</v>
      </c>
      <c r="I164" s="85">
        <v>81740</v>
      </c>
      <c r="J164" s="57">
        <v>400</v>
      </c>
      <c r="K164" s="47">
        <f>K165</f>
        <v>0</v>
      </c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>
        <f>AB165</f>
        <v>0</v>
      </c>
      <c r="AC164" s="47"/>
      <c r="AD164" s="189" t="e">
        <f t="shared" si="7"/>
        <v>#DIV/0!</v>
      </c>
    </row>
    <row r="165" spans="1:30" ht="12.75" hidden="1">
      <c r="A165" s="25" t="s">
        <v>44</v>
      </c>
      <c r="B165" s="54" t="s">
        <v>44</v>
      </c>
      <c r="C165" s="55" t="s">
        <v>7</v>
      </c>
      <c r="D165" s="56">
        <v>1</v>
      </c>
      <c r="E165" s="56">
        <v>11</v>
      </c>
      <c r="F165" s="56">
        <v>1</v>
      </c>
      <c r="G165" s="56">
        <v>902</v>
      </c>
      <c r="H165" s="56">
        <v>12500</v>
      </c>
      <c r="I165" s="85">
        <v>81740</v>
      </c>
      <c r="J165" s="57">
        <v>410</v>
      </c>
      <c r="K165" s="47">
        <f>K166</f>
        <v>0</v>
      </c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>
        <f>AB166</f>
        <v>0</v>
      </c>
      <c r="AC165" s="47"/>
      <c r="AD165" s="189" t="e">
        <f t="shared" si="7"/>
        <v>#DIV/0!</v>
      </c>
    </row>
    <row r="166" spans="1:30" ht="51" hidden="1">
      <c r="A166" s="25" t="s">
        <v>84</v>
      </c>
      <c r="B166" s="54" t="s">
        <v>84</v>
      </c>
      <c r="C166" s="55" t="s">
        <v>7</v>
      </c>
      <c r="D166" s="56">
        <v>1</v>
      </c>
      <c r="E166" s="56">
        <v>11</v>
      </c>
      <c r="F166" s="56">
        <v>1</v>
      </c>
      <c r="G166" s="56">
        <v>902</v>
      </c>
      <c r="H166" s="56">
        <v>12500</v>
      </c>
      <c r="I166" s="85">
        <v>81740</v>
      </c>
      <c r="J166" s="57">
        <v>414</v>
      </c>
      <c r="K166" s="47">
        <v>0</v>
      </c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>
        <v>0</v>
      </c>
      <c r="AC166" s="47"/>
      <c r="AD166" s="189" t="e">
        <f t="shared" si="7"/>
        <v>#DIV/0!</v>
      </c>
    </row>
    <row r="167" spans="1:30" s="40" customFormat="1" ht="12.75" hidden="1">
      <c r="A167" s="20" t="s">
        <v>15</v>
      </c>
      <c r="B167" s="54" t="s">
        <v>15</v>
      </c>
      <c r="C167" s="55" t="s">
        <v>7</v>
      </c>
      <c r="D167" s="56">
        <v>1</v>
      </c>
      <c r="E167" s="56">
        <v>11</v>
      </c>
      <c r="F167" s="56">
        <v>1</v>
      </c>
      <c r="G167" s="56">
        <v>902</v>
      </c>
      <c r="H167" s="56">
        <v>12500</v>
      </c>
      <c r="I167" s="56">
        <v>81740</v>
      </c>
      <c r="J167" s="57">
        <v>800</v>
      </c>
      <c r="K167" s="47">
        <f>K168</f>
        <v>100000</v>
      </c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>
        <f>AB168</f>
        <v>0</v>
      </c>
      <c r="AC167" s="47"/>
      <c r="AD167" s="189" t="e">
        <f t="shared" si="7"/>
        <v>#DIV/0!</v>
      </c>
    </row>
    <row r="168" spans="1:30" s="40" customFormat="1" ht="12.75" hidden="1">
      <c r="A168" s="20" t="s">
        <v>200</v>
      </c>
      <c r="B168" s="54" t="s">
        <v>200</v>
      </c>
      <c r="C168" s="55" t="s">
        <v>7</v>
      </c>
      <c r="D168" s="56">
        <v>1</v>
      </c>
      <c r="E168" s="56">
        <v>11</v>
      </c>
      <c r="F168" s="56">
        <v>1</v>
      </c>
      <c r="G168" s="56">
        <v>902</v>
      </c>
      <c r="H168" s="56">
        <v>12500</v>
      </c>
      <c r="I168" s="56">
        <v>81740</v>
      </c>
      <c r="J168" s="57">
        <v>830</v>
      </c>
      <c r="K168" s="47">
        <f>K169</f>
        <v>100000</v>
      </c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>
        <f>AB169</f>
        <v>0</v>
      </c>
      <c r="AC168" s="47"/>
      <c r="AD168" s="189" t="e">
        <f t="shared" si="7"/>
        <v>#DIV/0!</v>
      </c>
    </row>
    <row r="169" spans="1:30" s="40" customFormat="1" ht="127.5" hidden="1">
      <c r="A169" s="20" t="s">
        <v>201</v>
      </c>
      <c r="B169" s="54" t="s">
        <v>201</v>
      </c>
      <c r="C169" s="55" t="s">
        <v>7</v>
      </c>
      <c r="D169" s="56">
        <v>1</v>
      </c>
      <c r="E169" s="56">
        <v>11</v>
      </c>
      <c r="F169" s="56">
        <v>1</v>
      </c>
      <c r="G169" s="56">
        <v>902</v>
      </c>
      <c r="H169" s="56">
        <v>12500</v>
      </c>
      <c r="I169" s="56">
        <v>81740</v>
      </c>
      <c r="J169" s="57">
        <v>831</v>
      </c>
      <c r="K169" s="47">
        <v>100000</v>
      </c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>
        <v>0</v>
      </c>
      <c r="AC169" s="47"/>
      <c r="AD169" s="189" t="e">
        <f t="shared" si="7"/>
        <v>#DIV/0!</v>
      </c>
    </row>
    <row r="170" spans="1:30" s="49" customFormat="1" ht="165" customHeight="1">
      <c r="A170" s="29" t="s">
        <v>85</v>
      </c>
      <c r="B170" s="115" t="s">
        <v>85</v>
      </c>
      <c r="C170" s="116" t="s">
        <v>7</v>
      </c>
      <c r="D170" s="117">
        <v>1</v>
      </c>
      <c r="E170" s="117">
        <v>11</v>
      </c>
      <c r="F170" s="117">
        <v>1</v>
      </c>
      <c r="G170" s="117">
        <v>902</v>
      </c>
      <c r="H170" s="117">
        <v>12510</v>
      </c>
      <c r="I170" s="117">
        <v>12510</v>
      </c>
      <c r="J170" s="118"/>
      <c r="K170" s="119">
        <f>K171</f>
        <v>75279.3</v>
      </c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>
        <f>W171</f>
        <v>75279.3</v>
      </c>
      <c r="X170" s="119"/>
      <c r="Y170" s="119"/>
      <c r="Z170" s="119"/>
      <c r="AA170" s="119"/>
      <c r="AB170" s="119">
        <f aca="true" t="shared" si="8" ref="AB170:AC172">AB171</f>
        <v>75279.3</v>
      </c>
      <c r="AC170" s="119">
        <f t="shared" si="8"/>
        <v>74363.5</v>
      </c>
      <c r="AD170" s="189">
        <f t="shared" si="7"/>
        <v>98.78346371446068</v>
      </c>
    </row>
    <row r="171" spans="1:30" s="52" customFormat="1" ht="46.5" customHeight="1">
      <c r="A171" s="51" t="s">
        <v>133</v>
      </c>
      <c r="B171" s="120" t="s">
        <v>133</v>
      </c>
      <c r="C171" s="121" t="s">
        <v>7</v>
      </c>
      <c r="D171" s="122">
        <v>1</v>
      </c>
      <c r="E171" s="122">
        <v>11</v>
      </c>
      <c r="F171" s="122">
        <v>1</v>
      </c>
      <c r="G171" s="122">
        <v>902</v>
      </c>
      <c r="H171" s="122">
        <v>12510</v>
      </c>
      <c r="I171" s="122">
        <v>12510</v>
      </c>
      <c r="J171" s="123">
        <v>200</v>
      </c>
      <c r="K171" s="124">
        <f>K172</f>
        <v>75279.3</v>
      </c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>
        <f>W172</f>
        <v>75279.3</v>
      </c>
      <c r="X171" s="124"/>
      <c r="Y171" s="124"/>
      <c r="Z171" s="124"/>
      <c r="AA171" s="124"/>
      <c r="AB171" s="124">
        <f t="shared" si="8"/>
        <v>75279.3</v>
      </c>
      <c r="AC171" s="124">
        <f t="shared" si="8"/>
        <v>74363.5</v>
      </c>
      <c r="AD171" s="191">
        <f t="shared" si="7"/>
        <v>98.78346371446068</v>
      </c>
    </row>
    <row r="172" spans="1:30" s="52" customFormat="1" ht="42.75" customHeight="1">
      <c r="A172" s="51" t="s">
        <v>13</v>
      </c>
      <c r="B172" s="120" t="s">
        <v>13</v>
      </c>
      <c r="C172" s="121" t="s">
        <v>7</v>
      </c>
      <c r="D172" s="122">
        <v>1</v>
      </c>
      <c r="E172" s="122">
        <v>11</v>
      </c>
      <c r="F172" s="122">
        <v>1</v>
      </c>
      <c r="G172" s="122">
        <v>902</v>
      </c>
      <c r="H172" s="122">
        <v>12510</v>
      </c>
      <c r="I172" s="122">
        <v>12510</v>
      </c>
      <c r="J172" s="123">
        <v>240</v>
      </c>
      <c r="K172" s="124">
        <f>K173</f>
        <v>75279.3</v>
      </c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>
        <f>W173</f>
        <v>75279.3</v>
      </c>
      <c r="X172" s="124"/>
      <c r="Y172" s="124"/>
      <c r="Z172" s="124"/>
      <c r="AA172" s="124"/>
      <c r="AB172" s="124">
        <f t="shared" si="8"/>
        <v>75279.3</v>
      </c>
      <c r="AC172" s="124">
        <f t="shared" si="8"/>
        <v>74363.5</v>
      </c>
      <c r="AD172" s="191">
        <f t="shared" si="7"/>
        <v>98.78346371446068</v>
      </c>
    </row>
    <row r="173" spans="1:30" s="52" customFormat="1" ht="41.25" customHeight="1">
      <c r="A173" s="50" t="s">
        <v>134</v>
      </c>
      <c r="B173" s="120" t="s">
        <v>134</v>
      </c>
      <c r="C173" s="121" t="s">
        <v>7</v>
      </c>
      <c r="D173" s="122">
        <v>1</v>
      </c>
      <c r="E173" s="122">
        <v>11</v>
      </c>
      <c r="F173" s="122">
        <v>1</v>
      </c>
      <c r="G173" s="122">
        <v>902</v>
      </c>
      <c r="H173" s="122">
        <v>12510</v>
      </c>
      <c r="I173" s="122">
        <v>12510</v>
      </c>
      <c r="J173" s="123">
        <v>244</v>
      </c>
      <c r="K173" s="124">
        <v>75279.3</v>
      </c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>
        <v>75279.3</v>
      </c>
      <c r="X173" s="124"/>
      <c r="Y173" s="124"/>
      <c r="Z173" s="124"/>
      <c r="AA173" s="124"/>
      <c r="AB173" s="124">
        <v>75279.3</v>
      </c>
      <c r="AC173" s="124">
        <v>74363.5</v>
      </c>
      <c r="AD173" s="191">
        <f t="shared" si="7"/>
        <v>98.78346371446068</v>
      </c>
    </row>
    <row r="174" spans="1:30" s="3" customFormat="1" ht="27.75" customHeight="1">
      <c r="A174" s="6" t="s">
        <v>45</v>
      </c>
      <c r="B174" s="95" t="s">
        <v>285</v>
      </c>
      <c r="C174" s="96" t="s">
        <v>7</v>
      </c>
      <c r="D174" s="88">
        <v>1</v>
      </c>
      <c r="E174" s="88">
        <v>11</v>
      </c>
      <c r="F174" s="88">
        <v>1</v>
      </c>
      <c r="G174" s="88">
        <v>902</v>
      </c>
      <c r="H174" s="88">
        <v>12610</v>
      </c>
      <c r="I174" s="88">
        <v>81690</v>
      </c>
      <c r="J174" s="89"/>
      <c r="K174" s="37">
        <f>K175</f>
        <v>13201848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>
        <f>W175</f>
        <v>13850190.24</v>
      </c>
      <c r="X174" s="37"/>
      <c r="Y174" s="37"/>
      <c r="Z174" s="37"/>
      <c r="AA174" s="37"/>
      <c r="AB174" s="37">
        <f aca="true" t="shared" si="9" ref="AB174:AC176">AB175</f>
        <v>13850190.24</v>
      </c>
      <c r="AC174" s="37">
        <f t="shared" si="9"/>
        <v>7948827.73</v>
      </c>
      <c r="AD174" s="189">
        <f t="shared" si="7"/>
        <v>57.391469664029685</v>
      </c>
    </row>
    <row r="175" spans="1:30" ht="42.75" customHeight="1">
      <c r="A175" s="5" t="s">
        <v>133</v>
      </c>
      <c r="B175" s="99" t="s">
        <v>133</v>
      </c>
      <c r="C175" s="84" t="s">
        <v>7</v>
      </c>
      <c r="D175" s="85">
        <v>1</v>
      </c>
      <c r="E175" s="85">
        <v>11</v>
      </c>
      <c r="F175" s="85">
        <v>1</v>
      </c>
      <c r="G175" s="85">
        <v>902</v>
      </c>
      <c r="H175" s="85">
        <v>12610</v>
      </c>
      <c r="I175" s="85">
        <v>81690</v>
      </c>
      <c r="J175" s="100">
        <v>200</v>
      </c>
      <c r="K175" s="34">
        <f>K176</f>
        <v>13201848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>
        <f>W176</f>
        <v>13850190.24</v>
      </c>
      <c r="X175" s="34"/>
      <c r="Y175" s="34"/>
      <c r="Z175" s="34"/>
      <c r="AA175" s="34"/>
      <c r="AB175" s="34">
        <f t="shared" si="9"/>
        <v>13850190.24</v>
      </c>
      <c r="AC175" s="34">
        <f t="shared" si="9"/>
        <v>7948827.73</v>
      </c>
      <c r="AD175" s="191">
        <f t="shared" si="7"/>
        <v>57.391469664029685</v>
      </c>
    </row>
    <row r="176" spans="1:30" ht="40.5" customHeight="1">
      <c r="A176" s="5" t="s">
        <v>13</v>
      </c>
      <c r="B176" s="99" t="s">
        <v>13</v>
      </c>
      <c r="C176" s="84" t="s">
        <v>7</v>
      </c>
      <c r="D176" s="85">
        <v>1</v>
      </c>
      <c r="E176" s="85">
        <v>11</v>
      </c>
      <c r="F176" s="85">
        <v>1</v>
      </c>
      <c r="G176" s="85">
        <v>902</v>
      </c>
      <c r="H176" s="85">
        <v>12610</v>
      </c>
      <c r="I176" s="85">
        <v>81690</v>
      </c>
      <c r="J176" s="100">
        <v>240</v>
      </c>
      <c r="K176" s="34">
        <f>K177</f>
        <v>13201848</v>
      </c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>
        <f>W177</f>
        <v>13850190.24</v>
      </c>
      <c r="X176" s="34"/>
      <c r="Y176" s="34"/>
      <c r="Z176" s="34"/>
      <c r="AA176" s="34"/>
      <c r="AB176" s="34">
        <f t="shared" si="9"/>
        <v>13850190.24</v>
      </c>
      <c r="AC176" s="34">
        <f t="shared" si="9"/>
        <v>7948827.73</v>
      </c>
      <c r="AD176" s="191">
        <f t="shared" si="7"/>
        <v>57.391469664029685</v>
      </c>
    </row>
    <row r="177" spans="1:30" ht="41.25" customHeight="1">
      <c r="A177" s="9" t="s">
        <v>134</v>
      </c>
      <c r="B177" s="99" t="s">
        <v>134</v>
      </c>
      <c r="C177" s="84" t="s">
        <v>7</v>
      </c>
      <c r="D177" s="85">
        <v>1</v>
      </c>
      <c r="E177" s="85">
        <v>11</v>
      </c>
      <c r="F177" s="85">
        <v>1</v>
      </c>
      <c r="G177" s="85">
        <v>902</v>
      </c>
      <c r="H177" s="85">
        <v>12610</v>
      </c>
      <c r="I177" s="85">
        <v>81690</v>
      </c>
      <c r="J177" s="100">
        <v>244</v>
      </c>
      <c r="K177" s="34">
        <v>13201848</v>
      </c>
      <c r="L177" s="34"/>
      <c r="M177" s="34"/>
      <c r="N177" s="34"/>
      <c r="O177" s="34">
        <v>84982</v>
      </c>
      <c r="P177" s="34"/>
      <c r="Q177" s="34"/>
      <c r="R177" s="34"/>
      <c r="S177" s="34"/>
      <c r="T177" s="34">
        <v>318621</v>
      </c>
      <c r="U177" s="34"/>
      <c r="V177" s="34">
        <v>94500</v>
      </c>
      <c r="W177" s="34">
        <v>13850190.24</v>
      </c>
      <c r="X177" s="34"/>
      <c r="Y177" s="34"/>
      <c r="Z177" s="34"/>
      <c r="AA177" s="34"/>
      <c r="AB177" s="34">
        <v>13850190.24</v>
      </c>
      <c r="AC177" s="34">
        <v>7948827.73</v>
      </c>
      <c r="AD177" s="191">
        <f t="shared" si="7"/>
        <v>57.391469664029685</v>
      </c>
    </row>
    <row r="178" spans="1:30" s="3" customFormat="1" ht="15" customHeight="1">
      <c r="A178" s="6" t="s">
        <v>46</v>
      </c>
      <c r="B178" s="95" t="s">
        <v>286</v>
      </c>
      <c r="C178" s="96" t="s">
        <v>7</v>
      </c>
      <c r="D178" s="88">
        <v>1</v>
      </c>
      <c r="E178" s="88">
        <v>11</v>
      </c>
      <c r="F178" s="88">
        <v>1</v>
      </c>
      <c r="G178" s="88">
        <v>902</v>
      </c>
      <c r="H178" s="88">
        <v>12620</v>
      </c>
      <c r="I178" s="88">
        <v>81700</v>
      </c>
      <c r="J178" s="89"/>
      <c r="K178" s="37">
        <f>K179</f>
        <v>2500000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>
        <f>W179</f>
        <v>2500000</v>
      </c>
      <c r="X178" s="37"/>
      <c r="Y178" s="37"/>
      <c r="Z178" s="37"/>
      <c r="AA178" s="37"/>
      <c r="AB178" s="37">
        <f aca="true" t="shared" si="10" ref="AB178:AC180">AB179</f>
        <v>4486678.05</v>
      </c>
      <c r="AC178" s="37">
        <f t="shared" si="10"/>
        <v>2767239.44</v>
      </c>
      <c r="AD178" s="189">
        <f t="shared" si="7"/>
        <v>61.67679983189345</v>
      </c>
    </row>
    <row r="179" spans="1:30" ht="53.25" customHeight="1">
      <c r="A179" s="5" t="s">
        <v>133</v>
      </c>
      <c r="B179" s="99" t="s">
        <v>133</v>
      </c>
      <c r="C179" s="84" t="s">
        <v>7</v>
      </c>
      <c r="D179" s="85">
        <v>1</v>
      </c>
      <c r="E179" s="85">
        <v>11</v>
      </c>
      <c r="F179" s="85">
        <v>1</v>
      </c>
      <c r="G179" s="85">
        <v>902</v>
      </c>
      <c r="H179" s="85">
        <v>12620</v>
      </c>
      <c r="I179" s="85">
        <v>81700</v>
      </c>
      <c r="J179" s="100">
        <v>200</v>
      </c>
      <c r="K179" s="34">
        <f>K180</f>
        <v>2500000</v>
      </c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>
        <f>W180</f>
        <v>2500000</v>
      </c>
      <c r="X179" s="34"/>
      <c r="Y179" s="34"/>
      <c r="Z179" s="34"/>
      <c r="AA179" s="34"/>
      <c r="AB179" s="34">
        <f t="shared" si="10"/>
        <v>4486678.05</v>
      </c>
      <c r="AC179" s="34">
        <f t="shared" si="10"/>
        <v>2767239.44</v>
      </c>
      <c r="AD179" s="191">
        <f t="shared" si="7"/>
        <v>61.67679983189345</v>
      </c>
    </row>
    <row r="180" spans="1:30" ht="48" customHeight="1">
      <c r="A180" s="5" t="s">
        <v>13</v>
      </c>
      <c r="B180" s="99" t="s">
        <v>13</v>
      </c>
      <c r="C180" s="84" t="s">
        <v>7</v>
      </c>
      <c r="D180" s="85">
        <v>1</v>
      </c>
      <c r="E180" s="85">
        <v>11</v>
      </c>
      <c r="F180" s="85">
        <v>1</v>
      </c>
      <c r="G180" s="85">
        <v>902</v>
      </c>
      <c r="H180" s="85">
        <v>12620</v>
      </c>
      <c r="I180" s="85">
        <v>81700</v>
      </c>
      <c r="J180" s="100">
        <v>240</v>
      </c>
      <c r="K180" s="34">
        <f>K181</f>
        <v>2500000</v>
      </c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>
        <f>W181</f>
        <v>2500000</v>
      </c>
      <c r="X180" s="34"/>
      <c r="Y180" s="34"/>
      <c r="Z180" s="34"/>
      <c r="AA180" s="34"/>
      <c r="AB180" s="34">
        <f t="shared" si="10"/>
        <v>4486678.05</v>
      </c>
      <c r="AC180" s="34">
        <f t="shared" si="10"/>
        <v>2767239.44</v>
      </c>
      <c r="AD180" s="191">
        <f t="shared" si="7"/>
        <v>61.67679983189345</v>
      </c>
    </row>
    <row r="181" spans="1:30" ht="46.5" customHeight="1">
      <c r="A181" s="9" t="s">
        <v>134</v>
      </c>
      <c r="B181" s="99" t="s">
        <v>134</v>
      </c>
      <c r="C181" s="84" t="s">
        <v>7</v>
      </c>
      <c r="D181" s="85">
        <v>1</v>
      </c>
      <c r="E181" s="85">
        <v>11</v>
      </c>
      <c r="F181" s="85">
        <v>1</v>
      </c>
      <c r="G181" s="85">
        <v>902</v>
      </c>
      <c r="H181" s="85">
        <v>12620</v>
      </c>
      <c r="I181" s="85">
        <v>81700</v>
      </c>
      <c r="J181" s="100">
        <v>244</v>
      </c>
      <c r="K181" s="34">
        <v>2500000</v>
      </c>
      <c r="L181" s="34">
        <v>1000000</v>
      </c>
      <c r="M181" s="34"/>
      <c r="N181" s="34"/>
      <c r="O181" s="34"/>
      <c r="P181" s="34">
        <v>-423948.14</v>
      </c>
      <c r="Q181" s="34"/>
      <c r="R181" s="34"/>
      <c r="S181" s="34"/>
      <c r="T181" s="34"/>
      <c r="U181" s="34"/>
      <c r="V181" s="34"/>
      <c r="W181" s="34">
        <v>2500000</v>
      </c>
      <c r="X181" s="34"/>
      <c r="Y181" s="34"/>
      <c r="Z181" s="34"/>
      <c r="AA181" s="34"/>
      <c r="AB181" s="34">
        <v>4486678.05</v>
      </c>
      <c r="AC181" s="34">
        <v>2767239.44</v>
      </c>
      <c r="AD181" s="191">
        <f t="shared" si="7"/>
        <v>61.67679983189345</v>
      </c>
    </row>
    <row r="182" spans="1:30" s="3" customFormat="1" ht="33" customHeight="1">
      <c r="A182" s="6" t="s">
        <v>47</v>
      </c>
      <c r="B182" s="95" t="s">
        <v>287</v>
      </c>
      <c r="C182" s="96" t="s">
        <v>7</v>
      </c>
      <c r="D182" s="88">
        <v>1</v>
      </c>
      <c r="E182" s="88">
        <v>11</v>
      </c>
      <c r="F182" s="88">
        <v>1</v>
      </c>
      <c r="G182" s="88">
        <v>902</v>
      </c>
      <c r="H182" s="88">
        <v>12630</v>
      </c>
      <c r="I182" s="88">
        <v>81710</v>
      </c>
      <c r="J182" s="89"/>
      <c r="K182" s="37">
        <f>K183</f>
        <v>1300000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>
        <f>W183</f>
        <v>1095887</v>
      </c>
      <c r="X182" s="37"/>
      <c r="Y182" s="37"/>
      <c r="Z182" s="37"/>
      <c r="AA182" s="37"/>
      <c r="AB182" s="37">
        <f>AB183</f>
        <v>50432.38</v>
      </c>
      <c r="AC182" s="37"/>
      <c r="AD182" s="190">
        <f t="shared" si="7"/>
        <v>0</v>
      </c>
    </row>
    <row r="183" spans="1:30" ht="52.5" customHeight="1">
      <c r="A183" s="5" t="s">
        <v>133</v>
      </c>
      <c r="B183" s="99" t="s">
        <v>133</v>
      </c>
      <c r="C183" s="84" t="s">
        <v>7</v>
      </c>
      <c r="D183" s="85">
        <v>1</v>
      </c>
      <c r="E183" s="85">
        <v>11</v>
      </c>
      <c r="F183" s="85">
        <v>1</v>
      </c>
      <c r="G183" s="85">
        <v>902</v>
      </c>
      <c r="H183" s="85">
        <v>12630</v>
      </c>
      <c r="I183" s="85">
        <v>81710</v>
      </c>
      <c r="J183" s="100">
        <v>200</v>
      </c>
      <c r="K183" s="34">
        <f>K184</f>
        <v>1300000</v>
      </c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>
        <f>W184</f>
        <v>1095887</v>
      </c>
      <c r="X183" s="34"/>
      <c r="Y183" s="34"/>
      <c r="Z183" s="34"/>
      <c r="AA183" s="34"/>
      <c r="AB183" s="34">
        <f>AB184</f>
        <v>50432.38</v>
      </c>
      <c r="AC183" s="34"/>
      <c r="AD183" s="190">
        <f t="shared" si="7"/>
        <v>0</v>
      </c>
    </row>
    <row r="184" spans="1:30" ht="51.75" customHeight="1">
      <c r="A184" s="5" t="s">
        <v>13</v>
      </c>
      <c r="B184" s="99" t="s">
        <v>13</v>
      </c>
      <c r="C184" s="84" t="s">
        <v>7</v>
      </c>
      <c r="D184" s="85">
        <v>1</v>
      </c>
      <c r="E184" s="85">
        <v>11</v>
      </c>
      <c r="F184" s="85">
        <v>1</v>
      </c>
      <c r="G184" s="85">
        <v>902</v>
      </c>
      <c r="H184" s="85">
        <v>12630</v>
      </c>
      <c r="I184" s="85">
        <v>81710</v>
      </c>
      <c r="J184" s="100">
        <v>240</v>
      </c>
      <c r="K184" s="34">
        <f>K185</f>
        <v>1300000</v>
      </c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>
        <f>W185</f>
        <v>1095887</v>
      </c>
      <c r="X184" s="34"/>
      <c r="Y184" s="34"/>
      <c r="Z184" s="34"/>
      <c r="AA184" s="34"/>
      <c r="AB184" s="34">
        <f>AB185</f>
        <v>50432.38</v>
      </c>
      <c r="AC184" s="34"/>
      <c r="AD184" s="190">
        <f t="shared" si="7"/>
        <v>0</v>
      </c>
    </row>
    <row r="185" spans="1:30" ht="46.5" customHeight="1">
      <c r="A185" s="9" t="s">
        <v>134</v>
      </c>
      <c r="B185" s="99" t="s">
        <v>134</v>
      </c>
      <c r="C185" s="84" t="s">
        <v>7</v>
      </c>
      <c r="D185" s="85">
        <v>1</v>
      </c>
      <c r="E185" s="85">
        <v>11</v>
      </c>
      <c r="F185" s="85">
        <v>1</v>
      </c>
      <c r="G185" s="85">
        <v>902</v>
      </c>
      <c r="H185" s="85">
        <v>12630</v>
      </c>
      <c r="I185" s="85">
        <v>81710</v>
      </c>
      <c r="J185" s="100">
        <v>244</v>
      </c>
      <c r="K185" s="34">
        <v>1300000</v>
      </c>
      <c r="L185" s="34"/>
      <c r="M185" s="34">
        <v>2000000</v>
      </c>
      <c r="N185" s="34"/>
      <c r="O185" s="34">
        <v>446524</v>
      </c>
      <c r="P185" s="34"/>
      <c r="Q185" s="34"/>
      <c r="R185" s="34">
        <v>-554541.6</v>
      </c>
      <c r="S185" s="34">
        <v>-245458.4</v>
      </c>
      <c r="T185" s="34">
        <v>239719.31</v>
      </c>
      <c r="U185" s="34"/>
      <c r="V185" s="34"/>
      <c r="W185" s="34">
        <v>1095887</v>
      </c>
      <c r="X185" s="34"/>
      <c r="Y185" s="34"/>
      <c r="Z185" s="34"/>
      <c r="AA185" s="34"/>
      <c r="AB185" s="34">
        <v>50432.38</v>
      </c>
      <c r="AC185" s="34"/>
      <c r="AD185" s="190">
        <f t="shared" si="7"/>
        <v>0</v>
      </c>
    </row>
    <row r="186" spans="1:30" ht="47.25" customHeight="1">
      <c r="A186" s="9"/>
      <c r="B186" s="95" t="s">
        <v>288</v>
      </c>
      <c r="C186" s="96" t="s">
        <v>7</v>
      </c>
      <c r="D186" s="88">
        <v>1</v>
      </c>
      <c r="E186" s="88">
        <v>11</v>
      </c>
      <c r="F186" s="88">
        <v>1</v>
      </c>
      <c r="G186" s="88">
        <v>902</v>
      </c>
      <c r="H186" s="88">
        <v>12630</v>
      </c>
      <c r="I186" s="88">
        <v>81720</v>
      </c>
      <c r="J186" s="89"/>
      <c r="K186" s="37">
        <f>K187</f>
        <v>1300000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>
        <f>W187</f>
        <v>1000000</v>
      </c>
      <c r="X186" s="37"/>
      <c r="Y186" s="37"/>
      <c r="Z186" s="37"/>
      <c r="AA186" s="37"/>
      <c r="AB186" s="37">
        <f aca="true" t="shared" si="11" ref="AB186:AC188">AB187</f>
        <v>940390.91</v>
      </c>
      <c r="AC186" s="37">
        <f t="shared" si="11"/>
        <v>564230.55</v>
      </c>
      <c r="AD186" s="189">
        <f t="shared" si="7"/>
        <v>59.999575070329</v>
      </c>
    </row>
    <row r="187" spans="1:30" ht="46.5" customHeight="1">
      <c r="A187" s="9"/>
      <c r="B187" s="99" t="s">
        <v>133</v>
      </c>
      <c r="C187" s="84" t="s">
        <v>7</v>
      </c>
      <c r="D187" s="85">
        <v>1</v>
      </c>
      <c r="E187" s="85">
        <v>11</v>
      </c>
      <c r="F187" s="85">
        <v>1</v>
      </c>
      <c r="G187" s="85">
        <v>902</v>
      </c>
      <c r="H187" s="85">
        <v>12630</v>
      </c>
      <c r="I187" s="85">
        <v>81720</v>
      </c>
      <c r="J187" s="100">
        <v>200</v>
      </c>
      <c r="K187" s="34">
        <f>K188</f>
        <v>1300000</v>
      </c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>
        <f>W188</f>
        <v>1000000</v>
      </c>
      <c r="X187" s="34"/>
      <c r="Y187" s="34"/>
      <c r="Z187" s="34"/>
      <c r="AA187" s="34"/>
      <c r="AB187" s="34">
        <f t="shared" si="11"/>
        <v>940390.91</v>
      </c>
      <c r="AC187" s="34">
        <f t="shared" si="11"/>
        <v>564230.55</v>
      </c>
      <c r="AD187" s="191">
        <f t="shared" si="7"/>
        <v>59.999575070329</v>
      </c>
    </row>
    <row r="188" spans="1:30" ht="48" customHeight="1">
      <c r="A188" s="9"/>
      <c r="B188" s="99" t="s">
        <v>13</v>
      </c>
      <c r="C188" s="84" t="s">
        <v>7</v>
      </c>
      <c r="D188" s="85">
        <v>1</v>
      </c>
      <c r="E188" s="85">
        <v>11</v>
      </c>
      <c r="F188" s="85">
        <v>1</v>
      </c>
      <c r="G188" s="85">
        <v>902</v>
      </c>
      <c r="H188" s="85">
        <v>12630</v>
      </c>
      <c r="I188" s="85">
        <v>81720</v>
      </c>
      <c r="J188" s="100">
        <v>240</v>
      </c>
      <c r="K188" s="34">
        <f>K189</f>
        <v>1300000</v>
      </c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>
        <f>W189</f>
        <v>1000000</v>
      </c>
      <c r="X188" s="34"/>
      <c r="Y188" s="34"/>
      <c r="Z188" s="34"/>
      <c r="AA188" s="34"/>
      <c r="AB188" s="34">
        <f t="shared" si="11"/>
        <v>940390.91</v>
      </c>
      <c r="AC188" s="34">
        <f t="shared" si="11"/>
        <v>564230.55</v>
      </c>
      <c r="AD188" s="191">
        <f t="shared" si="7"/>
        <v>59.999575070329</v>
      </c>
    </row>
    <row r="189" spans="1:30" ht="44.25" customHeight="1">
      <c r="A189" s="9"/>
      <c r="B189" s="99" t="s">
        <v>134</v>
      </c>
      <c r="C189" s="84" t="s">
        <v>7</v>
      </c>
      <c r="D189" s="85">
        <v>1</v>
      </c>
      <c r="E189" s="85">
        <v>11</v>
      </c>
      <c r="F189" s="85">
        <v>1</v>
      </c>
      <c r="G189" s="85">
        <v>902</v>
      </c>
      <c r="H189" s="85">
        <v>12630</v>
      </c>
      <c r="I189" s="85">
        <v>81720</v>
      </c>
      <c r="J189" s="100">
        <v>244</v>
      </c>
      <c r="K189" s="34">
        <v>1300000</v>
      </c>
      <c r="L189" s="34"/>
      <c r="M189" s="34">
        <v>2000000</v>
      </c>
      <c r="N189" s="34"/>
      <c r="O189" s="34">
        <v>446524</v>
      </c>
      <c r="P189" s="34"/>
      <c r="Q189" s="34"/>
      <c r="R189" s="34">
        <v>-554541.6</v>
      </c>
      <c r="S189" s="34">
        <v>-245458.4</v>
      </c>
      <c r="T189" s="34">
        <v>239719.31</v>
      </c>
      <c r="U189" s="34"/>
      <c r="V189" s="34"/>
      <c r="W189" s="34">
        <v>1000000</v>
      </c>
      <c r="X189" s="34"/>
      <c r="Y189" s="34"/>
      <c r="Z189" s="34"/>
      <c r="AA189" s="34"/>
      <c r="AB189" s="34">
        <v>940390.91</v>
      </c>
      <c r="AC189" s="34">
        <v>564230.55</v>
      </c>
      <c r="AD189" s="191">
        <f t="shared" si="7"/>
        <v>59.999575070329</v>
      </c>
    </row>
    <row r="190" spans="1:30" s="3" customFormat="1" ht="29.25" customHeight="1">
      <c r="A190" s="6" t="s">
        <v>48</v>
      </c>
      <c r="B190" s="95" t="s">
        <v>289</v>
      </c>
      <c r="C190" s="96" t="s">
        <v>7</v>
      </c>
      <c r="D190" s="88">
        <v>1</v>
      </c>
      <c r="E190" s="88">
        <v>11</v>
      </c>
      <c r="F190" s="88">
        <v>1</v>
      </c>
      <c r="G190" s="88">
        <v>902</v>
      </c>
      <c r="H190" s="88">
        <v>12640</v>
      </c>
      <c r="I190" s="88">
        <v>81730</v>
      </c>
      <c r="J190" s="89"/>
      <c r="K190" s="37">
        <f>K191+K194</f>
        <v>2500673.65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4">
        <v>0</v>
      </c>
      <c r="W190" s="37">
        <f>W191+W194</f>
        <v>2796073</v>
      </c>
      <c r="X190" s="34"/>
      <c r="Y190" s="34"/>
      <c r="Z190" s="34"/>
      <c r="AA190" s="34"/>
      <c r="AB190" s="37">
        <f>AB191+AB194</f>
        <v>2974920.93</v>
      </c>
      <c r="AC190" s="37">
        <f>AC191+AC194</f>
        <v>1032292.51</v>
      </c>
      <c r="AD190" s="189">
        <f t="shared" si="7"/>
        <v>34.69983015649428</v>
      </c>
    </row>
    <row r="191" spans="1:30" ht="52.5" customHeight="1">
      <c r="A191" s="5" t="s">
        <v>133</v>
      </c>
      <c r="B191" s="99" t="s">
        <v>133</v>
      </c>
      <c r="C191" s="84" t="s">
        <v>7</v>
      </c>
      <c r="D191" s="85">
        <v>1</v>
      </c>
      <c r="E191" s="85">
        <v>11</v>
      </c>
      <c r="F191" s="85">
        <v>1</v>
      </c>
      <c r="G191" s="85">
        <v>902</v>
      </c>
      <c r="H191" s="85">
        <v>12640</v>
      </c>
      <c r="I191" s="85">
        <v>81730</v>
      </c>
      <c r="J191" s="100">
        <v>200</v>
      </c>
      <c r="K191" s="34">
        <f>K192</f>
        <v>2500673.65</v>
      </c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>
        <f>W192</f>
        <v>2796073</v>
      </c>
      <c r="X191" s="34"/>
      <c r="Y191" s="34"/>
      <c r="Z191" s="34"/>
      <c r="AA191" s="34"/>
      <c r="AB191" s="34">
        <f>AB192</f>
        <v>2974920.93</v>
      </c>
      <c r="AC191" s="34">
        <f>AC192</f>
        <v>1032292.51</v>
      </c>
      <c r="AD191" s="191">
        <f t="shared" si="7"/>
        <v>34.69983015649428</v>
      </c>
    </row>
    <row r="192" spans="1:30" ht="48.75" customHeight="1">
      <c r="A192" s="5" t="s">
        <v>13</v>
      </c>
      <c r="B192" s="99" t="s">
        <v>13</v>
      </c>
      <c r="C192" s="84" t="s">
        <v>7</v>
      </c>
      <c r="D192" s="85">
        <v>1</v>
      </c>
      <c r="E192" s="85">
        <v>11</v>
      </c>
      <c r="F192" s="85">
        <v>1</v>
      </c>
      <c r="G192" s="85">
        <v>902</v>
      </c>
      <c r="H192" s="85">
        <v>12640</v>
      </c>
      <c r="I192" s="85">
        <v>81730</v>
      </c>
      <c r="J192" s="100">
        <v>240</v>
      </c>
      <c r="K192" s="34">
        <f>K193</f>
        <v>2500673.65</v>
      </c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>
        <f>W193</f>
        <v>2796073</v>
      </c>
      <c r="X192" s="34"/>
      <c r="Y192" s="34"/>
      <c r="Z192" s="34"/>
      <c r="AA192" s="34"/>
      <c r="AB192" s="34">
        <f>AB193</f>
        <v>2974920.93</v>
      </c>
      <c r="AC192" s="34">
        <f>AC193</f>
        <v>1032292.51</v>
      </c>
      <c r="AD192" s="191">
        <f t="shared" si="7"/>
        <v>34.69983015649428</v>
      </c>
    </row>
    <row r="193" spans="1:30" ht="50.25" customHeight="1">
      <c r="A193" s="9" t="s">
        <v>134</v>
      </c>
      <c r="B193" s="99" t="s">
        <v>134</v>
      </c>
      <c r="C193" s="84" t="s">
        <v>7</v>
      </c>
      <c r="D193" s="85">
        <v>1</v>
      </c>
      <c r="E193" s="85">
        <v>11</v>
      </c>
      <c r="F193" s="85">
        <v>1</v>
      </c>
      <c r="G193" s="85">
        <v>902</v>
      </c>
      <c r="H193" s="85">
        <v>12640</v>
      </c>
      <c r="I193" s="85">
        <v>81730</v>
      </c>
      <c r="J193" s="100">
        <v>244</v>
      </c>
      <c r="K193" s="34">
        <v>2500673.65</v>
      </c>
      <c r="L193" s="34">
        <v>1000000</v>
      </c>
      <c r="M193" s="34"/>
      <c r="N193" s="34"/>
      <c r="O193" s="34"/>
      <c r="P193" s="34">
        <v>453747</v>
      </c>
      <c r="Q193" s="34"/>
      <c r="R193" s="34"/>
      <c r="S193" s="34">
        <v>-512450.01</v>
      </c>
      <c r="T193" s="34"/>
      <c r="U193" s="34">
        <v>7700000</v>
      </c>
      <c r="V193" s="34">
        <v>-9298619.39</v>
      </c>
      <c r="W193" s="34">
        <v>2796073</v>
      </c>
      <c r="X193" s="34"/>
      <c r="Y193" s="34"/>
      <c r="Z193" s="34"/>
      <c r="AA193" s="34"/>
      <c r="AB193" s="34">
        <v>2974920.93</v>
      </c>
      <c r="AC193" s="34">
        <v>1032292.51</v>
      </c>
      <c r="AD193" s="191">
        <f t="shared" si="7"/>
        <v>34.69983015649428</v>
      </c>
    </row>
    <row r="194" spans="1:30" ht="12.75" hidden="1">
      <c r="A194" s="20" t="s">
        <v>15</v>
      </c>
      <c r="B194" s="54" t="s">
        <v>15</v>
      </c>
      <c r="C194" s="55" t="s">
        <v>7</v>
      </c>
      <c r="D194" s="56">
        <v>1</v>
      </c>
      <c r="E194" s="56">
        <v>11</v>
      </c>
      <c r="F194" s="56">
        <v>1</v>
      </c>
      <c r="G194" s="56">
        <v>902</v>
      </c>
      <c r="H194" s="56">
        <v>12640</v>
      </c>
      <c r="I194" s="56">
        <v>12640</v>
      </c>
      <c r="J194" s="57">
        <v>800</v>
      </c>
      <c r="K194" s="47">
        <f>K195</f>
        <v>0</v>
      </c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>
        <f>AB195</f>
        <v>0</v>
      </c>
      <c r="AC194" s="47"/>
      <c r="AD194" s="189" t="e">
        <f t="shared" si="7"/>
        <v>#DIV/0!</v>
      </c>
    </row>
    <row r="195" spans="1:30" ht="12.75" hidden="1">
      <c r="A195" s="20" t="s">
        <v>200</v>
      </c>
      <c r="B195" s="54" t="s">
        <v>200</v>
      </c>
      <c r="C195" s="55" t="s">
        <v>7</v>
      </c>
      <c r="D195" s="56">
        <v>1</v>
      </c>
      <c r="E195" s="56">
        <v>11</v>
      </c>
      <c r="F195" s="56">
        <v>1</v>
      </c>
      <c r="G195" s="56">
        <v>902</v>
      </c>
      <c r="H195" s="56">
        <v>12640</v>
      </c>
      <c r="I195" s="56">
        <v>12640</v>
      </c>
      <c r="J195" s="57">
        <v>830</v>
      </c>
      <c r="K195" s="47">
        <f>K196</f>
        <v>0</v>
      </c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>
        <f>AB196</f>
        <v>0</v>
      </c>
      <c r="AC195" s="47"/>
      <c r="AD195" s="189" t="e">
        <f t="shared" si="7"/>
        <v>#DIV/0!</v>
      </c>
    </row>
    <row r="196" spans="1:30" ht="127.5" hidden="1">
      <c r="A196" s="20" t="s">
        <v>201</v>
      </c>
      <c r="B196" s="54" t="s">
        <v>201</v>
      </c>
      <c r="C196" s="55" t="s">
        <v>7</v>
      </c>
      <c r="D196" s="56">
        <v>1</v>
      </c>
      <c r="E196" s="56">
        <v>11</v>
      </c>
      <c r="F196" s="56">
        <v>1</v>
      </c>
      <c r="G196" s="56">
        <v>902</v>
      </c>
      <c r="H196" s="56">
        <v>12640</v>
      </c>
      <c r="I196" s="56">
        <v>12640</v>
      </c>
      <c r="J196" s="57">
        <v>831</v>
      </c>
      <c r="K196" s="47">
        <v>0</v>
      </c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>
        <v>0</v>
      </c>
      <c r="AC196" s="47"/>
      <c r="AD196" s="189" t="e">
        <f t="shared" si="7"/>
        <v>#DIV/0!</v>
      </c>
    </row>
    <row r="197" spans="1:30" s="44" customFormat="1" ht="25.5" hidden="1">
      <c r="A197" s="19" t="s">
        <v>121</v>
      </c>
      <c r="B197" s="125" t="s">
        <v>283</v>
      </c>
      <c r="C197" s="73" t="s">
        <v>7</v>
      </c>
      <c r="D197" s="64">
        <v>1</v>
      </c>
      <c r="E197" s="64">
        <v>11</v>
      </c>
      <c r="F197" s="64">
        <v>1</v>
      </c>
      <c r="G197" s="64">
        <v>902</v>
      </c>
      <c r="H197" s="64">
        <v>12650</v>
      </c>
      <c r="I197" s="64">
        <v>81870</v>
      </c>
      <c r="J197" s="41"/>
      <c r="K197" s="42">
        <f>K198</f>
        <v>0</v>
      </c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>
        <f>AB198</f>
        <v>0</v>
      </c>
      <c r="AC197" s="42"/>
      <c r="AD197" s="189" t="e">
        <f t="shared" si="7"/>
        <v>#DIV/0!</v>
      </c>
    </row>
    <row r="198" spans="1:30" s="40" customFormat="1" ht="38.25" hidden="1">
      <c r="A198" s="20" t="s">
        <v>133</v>
      </c>
      <c r="B198" s="54" t="s">
        <v>133</v>
      </c>
      <c r="C198" s="55" t="s">
        <v>7</v>
      </c>
      <c r="D198" s="56">
        <v>1</v>
      </c>
      <c r="E198" s="56">
        <v>11</v>
      </c>
      <c r="F198" s="56">
        <v>1</v>
      </c>
      <c r="G198" s="56">
        <v>902</v>
      </c>
      <c r="H198" s="56">
        <v>12650</v>
      </c>
      <c r="I198" s="56">
        <v>81870</v>
      </c>
      <c r="J198" s="57">
        <v>200</v>
      </c>
      <c r="K198" s="47">
        <f>K199</f>
        <v>0</v>
      </c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>
        <f>AB199</f>
        <v>0</v>
      </c>
      <c r="AC198" s="47"/>
      <c r="AD198" s="189" t="e">
        <f t="shared" si="7"/>
        <v>#DIV/0!</v>
      </c>
    </row>
    <row r="199" spans="1:30" s="40" customFormat="1" ht="38.25" hidden="1">
      <c r="A199" s="25" t="s">
        <v>13</v>
      </c>
      <c r="B199" s="54" t="s">
        <v>13</v>
      </c>
      <c r="C199" s="55" t="s">
        <v>7</v>
      </c>
      <c r="D199" s="56">
        <v>1</v>
      </c>
      <c r="E199" s="56">
        <v>11</v>
      </c>
      <c r="F199" s="56">
        <v>1</v>
      </c>
      <c r="G199" s="56">
        <v>902</v>
      </c>
      <c r="H199" s="56">
        <v>12650</v>
      </c>
      <c r="I199" s="56">
        <v>81870</v>
      </c>
      <c r="J199" s="57">
        <v>240</v>
      </c>
      <c r="K199" s="47">
        <f>K200</f>
        <v>0</v>
      </c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>
        <f>AB200</f>
        <v>0</v>
      </c>
      <c r="AC199" s="47"/>
      <c r="AD199" s="189" t="e">
        <f t="shared" si="7"/>
        <v>#DIV/0!</v>
      </c>
    </row>
    <row r="200" spans="1:30" s="40" customFormat="1" ht="38.25" hidden="1">
      <c r="A200" s="25" t="s">
        <v>134</v>
      </c>
      <c r="B200" s="54" t="s">
        <v>134</v>
      </c>
      <c r="C200" s="55" t="s">
        <v>7</v>
      </c>
      <c r="D200" s="56">
        <v>1</v>
      </c>
      <c r="E200" s="56">
        <v>11</v>
      </c>
      <c r="F200" s="56">
        <v>1</v>
      </c>
      <c r="G200" s="56">
        <v>902</v>
      </c>
      <c r="H200" s="56">
        <v>12650</v>
      </c>
      <c r="I200" s="56">
        <v>81870</v>
      </c>
      <c r="J200" s="57">
        <v>244</v>
      </c>
      <c r="K200" s="47">
        <v>0</v>
      </c>
      <c r="L200" s="47"/>
      <c r="M200" s="47"/>
      <c r="N200" s="47"/>
      <c r="O200" s="47"/>
      <c r="P200" s="47">
        <v>428760</v>
      </c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>
        <v>0</v>
      </c>
      <c r="AC200" s="47"/>
      <c r="AD200" s="189" t="e">
        <f t="shared" si="7"/>
        <v>#DIV/0!</v>
      </c>
    </row>
    <row r="201" spans="1:30" s="3" customFormat="1" ht="39" customHeight="1">
      <c r="A201" s="10" t="s">
        <v>192</v>
      </c>
      <c r="B201" s="95" t="s">
        <v>290</v>
      </c>
      <c r="C201" s="96" t="s">
        <v>7</v>
      </c>
      <c r="D201" s="88">
        <v>1</v>
      </c>
      <c r="E201" s="88">
        <v>11</v>
      </c>
      <c r="F201" s="88">
        <v>1</v>
      </c>
      <c r="G201" s="88">
        <v>902</v>
      </c>
      <c r="H201" s="88">
        <v>12700</v>
      </c>
      <c r="I201" s="88">
        <v>83280</v>
      </c>
      <c r="J201" s="89"/>
      <c r="K201" s="37">
        <f>K202</f>
        <v>200000</v>
      </c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>
        <f>W202</f>
        <v>200000</v>
      </c>
      <c r="X201" s="37"/>
      <c r="Y201" s="37"/>
      <c r="Z201" s="37"/>
      <c r="AA201" s="37"/>
      <c r="AB201" s="37">
        <f aca="true" t="shared" si="12" ref="AB201:AC203">AB202</f>
        <v>200000</v>
      </c>
      <c r="AC201" s="37">
        <f t="shared" si="12"/>
        <v>98000</v>
      </c>
      <c r="AD201" s="189">
        <f t="shared" si="7"/>
        <v>49</v>
      </c>
    </row>
    <row r="202" spans="1:30" ht="38.25">
      <c r="A202" s="5" t="s">
        <v>133</v>
      </c>
      <c r="B202" s="99" t="s">
        <v>133</v>
      </c>
      <c r="C202" s="84" t="s">
        <v>7</v>
      </c>
      <c r="D202" s="85">
        <v>1</v>
      </c>
      <c r="E202" s="85">
        <v>11</v>
      </c>
      <c r="F202" s="85">
        <v>1</v>
      </c>
      <c r="G202" s="85">
        <v>902</v>
      </c>
      <c r="H202" s="85">
        <v>12700</v>
      </c>
      <c r="I202" s="85">
        <v>83280</v>
      </c>
      <c r="J202" s="100">
        <v>200</v>
      </c>
      <c r="K202" s="34">
        <f>K203</f>
        <v>200000</v>
      </c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>
        <f>W203</f>
        <v>200000</v>
      </c>
      <c r="X202" s="34"/>
      <c r="Y202" s="34"/>
      <c r="Z202" s="34"/>
      <c r="AA202" s="34"/>
      <c r="AB202" s="34">
        <f t="shared" si="12"/>
        <v>200000</v>
      </c>
      <c r="AC202" s="34">
        <f t="shared" si="12"/>
        <v>98000</v>
      </c>
      <c r="AD202" s="191">
        <f t="shared" si="7"/>
        <v>49</v>
      </c>
    </row>
    <row r="203" spans="1:30" ht="38.25">
      <c r="A203" s="9" t="s">
        <v>13</v>
      </c>
      <c r="B203" s="99" t="s">
        <v>13</v>
      </c>
      <c r="C203" s="84" t="s">
        <v>7</v>
      </c>
      <c r="D203" s="85">
        <v>1</v>
      </c>
      <c r="E203" s="85">
        <v>11</v>
      </c>
      <c r="F203" s="85">
        <v>1</v>
      </c>
      <c r="G203" s="85">
        <v>902</v>
      </c>
      <c r="H203" s="85">
        <v>12700</v>
      </c>
      <c r="I203" s="85">
        <v>83280</v>
      </c>
      <c r="J203" s="100">
        <v>240</v>
      </c>
      <c r="K203" s="34">
        <f>K204</f>
        <v>200000</v>
      </c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>
        <f>W204</f>
        <v>200000</v>
      </c>
      <c r="X203" s="34"/>
      <c r="Y203" s="34"/>
      <c r="Z203" s="34"/>
      <c r="AA203" s="34"/>
      <c r="AB203" s="34">
        <f t="shared" si="12"/>
        <v>200000</v>
      </c>
      <c r="AC203" s="34">
        <f t="shared" si="12"/>
        <v>98000</v>
      </c>
      <c r="AD203" s="191">
        <f t="shared" si="7"/>
        <v>49</v>
      </c>
    </row>
    <row r="204" spans="1:30" ht="44.25" customHeight="1">
      <c r="A204" s="9" t="s">
        <v>134</v>
      </c>
      <c r="B204" s="99" t="s">
        <v>134</v>
      </c>
      <c r="C204" s="84" t="s">
        <v>7</v>
      </c>
      <c r="D204" s="85">
        <v>1</v>
      </c>
      <c r="E204" s="85">
        <v>11</v>
      </c>
      <c r="F204" s="85">
        <v>1</v>
      </c>
      <c r="G204" s="85">
        <v>902</v>
      </c>
      <c r="H204" s="85">
        <v>12700</v>
      </c>
      <c r="I204" s="85">
        <v>83280</v>
      </c>
      <c r="J204" s="100">
        <v>244</v>
      </c>
      <c r="K204" s="34">
        <v>200000</v>
      </c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>
        <v>200000</v>
      </c>
      <c r="X204" s="34"/>
      <c r="Y204" s="34"/>
      <c r="Z204" s="34"/>
      <c r="AA204" s="34"/>
      <c r="AB204" s="34">
        <v>200000</v>
      </c>
      <c r="AC204" s="34">
        <v>98000</v>
      </c>
      <c r="AD204" s="191">
        <f t="shared" si="7"/>
        <v>49</v>
      </c>
    </row>
    <row r="205" spans="1:30" s="3" customFormat="1" ht="33.75" customHeight="1">
      <c r="A205" s="12" t="s">
        <v>129</v>
      </c>
      <c r="B205" s="95" t="s">
        <v>291</v>
      </c>
      <c r="C205" s="96" t="s">
        <v>7</v>
      </c>
      <c r="D205" s="88">
        <v>1</v>
      </c>
      <c r="E205" s="88">
        <v>11</v>
      </c>
      <c r="F205" s="88">
        <v>1</v>
      </c>
      <c r="G205" s="88">
        <v>902</v>
      </c>
      <c r="H205" s="88">
        <v>12770</v>
      </c>
      <c r="I205" s="88">
        <v>82360</v>
      </c>
      <c r="J205" s="89"/>
      <c r="K205" s="37">
        <f>K206</f>
        <v>80000</v>
      </c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>
        <f>W206</f>
        <v>80000</v>
      </c>
      <c r="X205" s="37"/>
      <c r="Y205" s="37"/>
      <c r="Z205" s="37"/>
      <c r="AA205" s="37"/>
      <c r="AB205" s="37">
        <f aca="true" t="shared" si="13" ref="AB205:AC207">AB206</f>
        <v>80000</v>
      </c>
      <c r="AC205" s="37">
        <f t="shared" si="13"/>
        <v>38800</v>
      </c>
      <c r="AD205" s="189">
        <f t="shared" si="7"/>
        <v>48.5</v>
      </c>
    </row>
    <row r="206" spans="1:30" ht="48.75" customHeight="1">
      <c r="A206" s="5" t="s">
        <v>133</v>
      </c>
      <c r="B206" s="99" t="s">
        <v>133</v>
      </c>
      <c r="C206" s="84" t="s">
        <v>7</v>
      </c>
      <c r="D206" s="85">
        <v>1</v>
      </c>
      <c r="E206" s="85">
        <v>11</v>
      </c>
      <c r="F206" s="85">
        <v>1</v>
      </c>
      <c r="G206" s="85">
        <v>902</v>
      </c>
      <c r="H206" s="85">
        <v>12770</v>
      </c>
      <c r="I206" s="85">
        <v>82360</v>
      </c>
      <c r="J206" s="100">
        <v>200</v>
      </c>
      <c r="K206" s="34">
        <f>K207</f>
        <v>80000</v>
      </c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>
        <f>W207</f>
        <v>80000</v>
      </c>
      <c r="X206" s="34"/>
      <c r="Y206" s="34"/>
      <c r="Z206" s="34"/>
      <c r="AA206" s="34"/>
      <c r="AB206" s="34">
        <f t="shared" si="13"/>
        <v>80000</v>
      </c>
      <c r="AC206" s="34">
        <f t="shared" si="13"/>
        <v>38800</v>
      </c>
      <c r="AD206" s="191">
        <f t="shared" si="7"/>
        <v>48.5</v>
      </c>
    </row>
    <row r="207" spans="1:30" ht="48.75" customHeight="1">
      <c r="A207" s="5" t="s">
        <v>13</v>
      </c>
      <c r="B207" s="99" t="s">
        <v>13</v>
      </c>
      <c r="C207" s="84" t="s">
        <v>7</v>
      </c>
      <c r="D207" s="85">
        <v>1</v>
      </c>
      <c r="E207" s="85">
        <v>11</v>
      </c>
      <c r="F207" s="85">
        <v>1</v>
      </c>
      <c r="G207" s="85">
        <v>902</v>
      </c>
      <c r="H207" s="85">
        <v>12770</v>
      </c>
      <c r="I207" s="85">
        <v>82360</v>
      </c>
      <c r="J207" s="100">
        <v>240</v>
      </c>
      <c r="K207" s="34">
        <f>K208</f>
        <v>80000</v>
      </c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>
        <f>W208</f>
        <v>80000</v>
      </c>
      <c r="X207" s="34"/>
      <c r="Y207" s="34"/>
      <c r="Z207" s="34"/>
      <c r="AA207" s="34"/>
      <c r="AB207" s="34">
        <f t="shared" si="13"/>
        <v>80000</v>
      </c>
      <c r="AC207" s="34">
        <f t="shared" si="13"/>
        <v>38800</v>
      </c>
      <c r="AD207" s="191">
        <f t="shared" si="7"/>
        <v>48.5</v>
      </c>
    </row>
    <row r="208" spans="1:30" ht="46.5" customHeight="1">
      <c r="A208" s="9" t="s">
        <v>134</v>
      </c>
      <c r="B208" s="99" t="s">
        <v>134</v>
      </c>
      <c r="C208" s="84" t="s">
        <v>7</v>
      </c>
      <c r="D208" s="85">
        <v>1</v>
      </c>
      <c r="E208" s="85">
        <v>11</v>
      </c>
      <c r="F208" s="85">
        <v>1</v>
      </c>
      <c r="G208" s="85">
        <v>902</v>
      </c>
      <c r="H208" s="85">
        <v>12770</v>
      </c>
      <c r="I208" s="85">
        <v>82360</v>
      </c>
      <c r="J208" s="100">
        <v>244</v>
      </c>
      <c r="K208" s="34">
        <v>80000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>
        <v>80000</v>
      </c>
      <c r="X208" s="34"/>
      <c r="Y208" s="34"/>
      <c r="Z208" s="34"/>
      <c r="AA208" s="34"/>
      <c r="AB208" s="34">
        <v>80000</v>
      </c>
      <c r="AC208" s="34">
        <v>38800</v>
      </c>
      <c r="AD208" s="191">
        <f t="shared" si="7"/>
        <v>48.5</v>
      </c>
    </row>
    <row r="209" spans="1:30" ht="45.75" customHeight="1">
      <c r="A209" s="10" t="s">
        <v>223</v>
      </c>
      <c r="B209" s="95" t="s">
        <v>292</v>
      </c>
      <c r="C209" s="96" t="s">
        <v>7</v>
      </c>
      <c r="D209" s="88">
        <v>1</v>
      </c>
      <c r="E209" s="88">
        <v>11</v>
      </c>
      <c r="F209" s="88">
        <v>1</v>
      </c>
      <c r="G209" s="88">
        <v>902</v>
      </c>
      <c r="H209" s="88">
        <v>12790</v>
      </c>
      <c r="I209" s="88">
        <v>81150</v>
      </c>
      <c r="J209" s="89"/>
      <c r="K209" s="37">
        <f>K210</f>
        <v>10000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>
        <f>W210</f>
        <v>50000</v>
      </c>
      <c r="X209" s="37"/>
      <c r="Y209" s="37"/>
      <c r="Z209" s="37"/>
      <c r="AA209" s="37"/>
      <c r="AB209" s="37">
        <f>AB210</f>
        <v>50000</v>
      </c>
      <c r="AC209" s="37"/>
      <c r="AD209" s="190">
        <f t="shared" si="7"/>
        <v>0</v>
      </c>
    </row>
    <row r="210" spans="1:30" ht="38.25">
      <c r="A210" s="5" t="s">
        <v>133</v>
      </c>
      <c r="B210" s="99" t="s">
        <v>133</v>
      </c>
      <c r="C210" s="84" t="s">
        <v>7</v>
      </c>
      <c r="D210" s="85">
        <v>1</v>
      </c>
      <c r="E210" s="85">
        <v>11</v>
      </c>
      <c r="F210" s="85">
        <v>1</v>
      </c>
      <c r="G210" s="85">
        <v>902</v>
      </c>
      <c r="H210" s="85">
        <v>12790</v>
      </c>
      <c r="I210" s="85">
        <v>81150</v>
      </c>
      <c r="J210" s="100">
        <v>200</v>
      </c>
      <c r="K210" s="34">
        <f>K211</f>
        <v>10000</v>
      </c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>
        <f>W211</f>
        <v>50000</v>
      </c>
      <c r="X210" s="34"/>
      <c r="Y210" s="34"/>
      <c r="Z210" s="34"/>
      <c r="AA210" s="34"/>
      <c r="AB210" s="34">
        <f>AB211</f>
        <v>50000</v>
      </c>
      <c r="AC210" s="34"/>
      <c r="AD210" s="190">
        <f aca="true" t="shared" si="14" ref="AD210:AD273">AC210/AB210*100</f>
        <v>0</v>
      </c>
    </row>
    <row r="211" spans="1:30" ht="38.25">
      <c r="A211" s="5" t="s">
        <v>13</v>
      </c>
      <c r="B211" s="99" t="s">
        <v>13</v>
      </c>
      <c r="C211" s="84" t="s">
        <v>7</v>
      </c>
      <c r="D211" s="85">
        <v>1</v>
      </c>
      <c r="E211" s="85">
        <v>11</v>
      </c>
      <c r="F211" s="85">
        <v>1</v>
      </c>
      <c r="G211" s="85">
        <v>902</v>
      </c>
      <c r="H211" s="85">
        <v>12790</v>
      </c>
      <c r="I211" s="85">
        <v>81150</v>
      </c>
      <c r="J211" s="100">
        <v>240</v>
      </c>
      <c r="K211" s="34">
        <f>K212</f>
        <v>10000</v>
      </c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>
        <f>W212</f>
        <v>50000</v>
      </c>
      <c r="X211" s="34"/>
      <c r="Y211" s="34"/>
      <c r="Z211" s="34"/>
      <c r="AA211" s="34"/>
      <c r="AB211" s="34">
        <f>AB212</f>
        <v>50000</v>
      </c>
      <c r="AC211" s="34"/>
      <c r="AD211" s="190">
        <f t="shared" si="14"/>
        <v>0</v>
      </c>
    </row>
    <row r="212" spans="1:30" ht="38.25">
      <c r="A212" s="9" t="s">
        <v>134</v>
      </c>
      <c r="B212" s="99" t="s">
        <v>134</v>
      </c>
      <c r="C212" s="84" t="s">
        <v>7</v>
      </c>
      <c r="D212" s="85">
        <v>1</v>
      </c>
      <c r="E212" s="85">
        <v>11</v>
      </c>
      <c r="F212" s="85">
        <v>1</v>
      </c>
      <c r="G212" s="85">
        <v>902</v>
      </c>
      <c r="H212" s="85">
        <v>12790</v>
      </c>
      <c r="I212" s="85">
        <v>81150</v>
      </c>
      <c r="J212" s="100">
        <v>244</v>
      </c>
      <c r="K212" s="34">
        <v>10000</v>
      </c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>
        <v>50000</v>
      </c>
      <c r="X212" s="34"/>
      <c r="Y212" s="34"/>
      <c r="Z212" s="34"/>
      <c r="AA212" s="34"/>
      <c r="AB212" s="34">
        <v>50000</v>
      </c>
      <c r="AC212" s="34"/>
      <c r="AD212" s="190">
        <f t="shared" si="14"/>
        <v>0</v>
      </c>
    </row>
    <row r="213" spans="1:30" s="3" customFormat="1" ht="24.75" customHeight="1">
      <c r="A213" s="10" t="s">
        <v>125</v>
      </c>
      <c r="B213" s="95" t="s">
        <v>293</v>
      </c>
      <c r="C213" s="96" t="s">
        <v>7</v>
      </c>
      <c r="D213" s="88">
        <v>1</v>
      </c>
      <c r="E213" s="88">
        <v>11</v>
      </c>
      <c r="F213" s="88">
        <v>1</v>
      </c>
      <c r="G213" s="88">
        <v>902</v>
      </c>
      <c r="H213" s="88">
        <v>12800</v>
      </c>
      <c r="I213" s="88">
        <v>82400</v>
      </c>
      <c r="J213" s="89"/>
      <c r="K213" s="37">
        <f>K214+K217</f>
        <v>1000000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>
        <f>W214+W217</f>
        <v>1150000</v>
      </c>
      <c r="X213" s="37"/>
      <c r="Y213" s="37"/>
      <c r="Z213" s="37"/>
      <c r="AA213" s="37"/>
      <c r="AB213" s="37">
        <f>AB214+AB217</f>
        <v>3344000</v>
      </c>
      <c r="AC213" s="37">
        <f>AC214+AC217</f>
        <v>2342378.66</v>
      </c>
      <c r="AD213" s="189">
        <f t="shared" si="14"/>
        <v>70.04720873205741</v>
      </c>
    </row>
    <row r="214" spans="1:30" ht="38.25">
      <c r="A214" s="9" t="s">
        <v>133</v>
      </c>
      <c r="B214" s="99" t="s">
        <v>133</v>
      </c>
      <c r="C214" s="84" t="s">
        <v>7</v>
      </c>
      <c r="D214" s="85">
        <v>1</v>
      </c>
      <c r="E214" s="85">
        <v>11</v>
      </c>
      <c r="F214" s="85">
        <v>1</v>
      </c>
      <c r="G214" s="85">
        <v>902</v>
      </c>
      <c r="H214" s="85">
        <v>12800</v>
      </c>
      <c r="I214" s="85">
        <v>82400</v>
      </c>
      <c r="J214" s="100">
        <v>200</v>
      </c>
      <c r="K214" s="34">
        <f>K215</f>
        <v>1000000</v>
      </c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>
        <f>W215</f>
        <v>1150000</v>
      </c>
      <c r="X214" s="34"/>
      <c r="Y214" s="34"/>
      <c r="Z214" s="34"/>
      <c r="AA214" s="34"/>
      <c r="AB214" s="34">
        <f>AB215</f>
        <v>1730000</v>
      </c>
      <c r="AC214" s="34">
        <f>AC215</f>
        <v>1111559.66</v>
      </c>
      <c r="AD214" s="191">
        <f t="shared" si="14"/>
        <v>64.25200346820809</v>
      </c>
    </row>
    <row r="215" spans="1:30" ht="38.25">
      <c r="A215" s="9" t="s">
        <v>13</v>
      </c>
      <c r="B215" s="99" t="s">
        <v>13</v>
      </c>
      <c r="C215" s="84" t="s">
        <v>7</v>
      </c>
      <c r="D215" s="85">
        <v>1</v>
      </c>
      <c r="E215" s="85">
        <v>11</v>
      </c>
      <c r="F215" s="85">
        <v>1</v>
      </c>
      <c r="G215" s="85">
        <v>902</v>
      </c>
      <c r="H215" s="85">
        <v>12800</v>
      </c>
      <c r="I215" s="85">
        <v>82400</v>
      </c>
      <c r="J215" s="100">
        <v>240</v>
      </c>
      <c r="K215" s="34">
        <f>K216</f>
        <v>1000000</v>
      </c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>
        <f>W216</f>
        <v>1150000</v>
      </c>
      <c r="X215" s="34"/>
      <c r="Y215" s="34"/>
      <c r="Z215" s="34"/>
      <c r="AA215" s="34"/>
      <c r="AB215" s="34">
        <f>AB216</f>
        <v>1730000</v>
      </c>
      <c r="AC215" s="34">
        <f>AC216</f>
        <v>1111559.66</v>
      </c>
      <c r="AD215" s="191">
        <f t="shared" si="14"/>
        <v>64.25200346820809</v>
      </c>
    </row>
    <row r="216" spans="1:30" ht="38.25">
      <c r="A216" s="9" t="s">
        <v>134</v>
      </c>
      <c r="B216" s="99" t="s">
        <v>134</v>
      </c>
      <c r="C216" s="84" t="s">
        <v>7</v>
      </c>
      <c r="D216" s="85">
        <v>1</v>
      </c>
      <c r="E216" s="85">
        <v>11</v>
      </c>
      <c r="F216" s="85">
        <v>1</v>
      </c>
      <c r="G216" s="85">
        <v>902</v>
      </c>
      <c r="H216" s="85">
        <v>12800</v>
      </c>
      <c r="I216" s="85">
        <v>82400</v>
      </c>
      <c r="J216" s="100">
        <v>244</v>
      </c>
      <c r="K216" s="34">
        <v>1000000</v>
      </c>
      <c r="L216" s="34">
        <v>700000</v>
      </c>
      <c r="M216" s="34"/>
      <c r="N216" s="34"/>
      <c r="O216" s="34">
        <v>100000</v>
      </c>
      <c r="P216" s="34">
        <v>0</v>
      </c>
      <c r="Q216" s="34">
        <v>400000</v>
      </c>
      <c r="R216" s="34"/>
      <c r="S216" s="34">
        <v>264438.8</v>
      </c>
      <c r="T216" s="34">
        <v>1220011</v>
      </c>
      <c r="U216" s="34">
        <v>-500000</v>
      </c>
      <c r="V216" s="34">
        <v>740000</v>
      </c>
      <c r="W216" s="34">
        <v>1150000</v>
      </c>
      <c r="X216" s="34"/>
      <c r="Y216" s="34"/>
      <c r="Z216" s="34">
        <v>-50000</v>
      </c>
      <c r="AA216" s="34"/>
      <c r="AB216" s="126">
        <v>1730000</v>
      </c>
      <c r="AC216" s="126">
        <v>1111559.66</v>
      </c>
      <c r="AD216" s="191">
        <f t="shared" si="14"/>
        <v>64.25200346820809</v>
      </c>
    </row>
    <row r="217" spans="1:30" s="40" customFormat="1" ht="38.25">
      <c r="A217" s="25" t="s">
        <v>66</v>
      </c>
      <c r="B217" s="54" t="s">
        <v>66</v>
      </c>
      <c r="C217" s="55" t="s">
        <v>7</v>
      </c>
      <c r="D217" s="56">
        <v>1</v>
      </c>
      <c r="E217" s="56">
        <v>11</v>
      </c>
      <c r="F217" s="56">
        <v>1</v>
      </c>
      <c r="G217" s="56">
        <v>902</v>
      </c>
      <c r="H217" s="56">
        <v>12800</v>
      </c>
      <c r="I217" s="56">
        <v>82400</v>
      </c>
      <c r="J217" s="57">
        <v>600</v>
      </c>
      <c r="K217" s="47">
        <f>K218</f>
        <v>0</v>
      </c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>
        <f>AB218</f>
        <v>1614000</v>
      </c>
      <c r="AC217" s="47">
        <f>AC218</f>
        <v>1230819</v>
      </c>
      <c r="AD217" s="191">
        <f t="shared" si="14"/>
        <v>76.2589219330855</v>
      </c>
    </row>
    <row r="218" spans="1:30" s="40" customFormat="1" ht="12.75">
      <c r="A218" s="25" t="s">
        <v>49</v>
      </c>
      <c r="B218" s="54" t="s">
        <v>49</v>
      </c>
      <c r="C218" s="55" t="s">
        <v>7</v>
      </c>
      <c r="D218" s="56">
        <v>1</v>
      </c>
      <c r="E218" s="56">
        <v>11</v>
      </c>
      <c r="F218" s="56">
        <v>1</v>
      </c>
      <c r="G218" s="56">
        <v>902</v>
      </c>
      <c r="H218" s="56">
        <v>12800</v>
      </c>
      <c r="I218" s="56">
        <v>82400</v>
      </c>
      <c r="J218" s="57">
        <v>610</v>
      </c>
      <c r="K218" s="47">
        <f>K219</f>
        <v>0</v>
      </c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>
        <f>AB219</f>
        <v>1614000</v>
      </c>
      <c r="AC218" s="47">
        <f>AC219</f>
        <v>1230819</v>
      </c>
      <c r="AD218" s="191">
        <f t="shared" si="14"/>
        <v>76.2589219330855</v>
      </c>
    </row>
    <row r="219" spans="1:30" s="40" customFormat="1" ht="25.5">
      <c r="A219" s="25" t="s">
        <v>81</v>
      </c>
      <c r="B219" s="54" t="s">
        <v>81</v>
      </c>
      <c r="C219" s="55" t="s">
        <v>7</v>
      </c>
      <c r="D219" s="56">
        <v>1</v>
      </c>
      <c r="E219" s="56">
        <v>11</v>
      </c>
      <c r="F219" s="56">
        <v>1</v>
      </c>
      <c r="G219" s="56">
        <v>902</v>
      </c>
      <c r="H219" s="56">
        <v>12800</v>
      </c>
      <c r="I219" s="56">
        <v>82400</v>
      </c>
      <c r="J219" s="57">
        <v>612</v>
      </c>
      <c r="K219" s="47">
        <v>0</v>
      </c>
      <c r="L219" s="47"/>
      <c r="M219" s="47"/>
      <c r="N219" s="47"/>
      <c r="O219" s="47"/>
      <c r="P219" s="47"/>
      <c r="Q219" s="47">
        <v>139700</v>
      </c>
      <c r="R219" s="47"/>
      <c r="S219" s="47"/>
      <c r="T219" s="47"/>
      <c r="U219" s="47">
        <v>500000</v>
      </c>
      <c r="V219" s="47"/>
      <c r="W219" s="47"/>
      <c r="X219" s="47"/>
      <c r="Y219" s="47"/>
      <c r="Z219" s="47">
        <v>50000</v>
      </c>
      <c r="AA219" s="47"/>
      <c r="AB219" s="47">
        <v>1614000</v>
      </c>
      <c r="AC219" s="47">
        <v>1230819</v>
      </c>
      <c r="AD219" s="191">
        <f t="shared" si="14"/>
        <v>76.2589219330855</v>
      </c>
    </row>
    <row r="220" spans="1:30" s="3" customFormat="1" ht="31.5" customHeight="1">
      <c r="A220" s="14" t="s">
        <v>112</v>
      </c>
      <c r="B220" s="95" t="s">
        <v>294</v>
      </c>
      <c r="C220" s="96" t="s">
        <v>7</v>
      </c>
      <c r="D220" s="88">
        <v>1</v>
      </c>
      <c r="E220" s="88">
        <v>11</v>
      </c>
      <c r="F220" s="88">
        <v>1</v>
      </c>
      <c r="G220" s="88">
        <v>902</v>
      </c>
      <c r="H220" s="88">
        <v>12850</v>
      </c>
      <c r="I220" s="88">
        <v>82450</v>
      </c>
      <c r="J220" s="93" t="s">
        <v>0</v>
      </c>
      <c r="K220" s="37">
        <f>K221</f>
        <v>3667818</v>
      </c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37">
        <f>W221</f>
        <v>4263941.67</v>
      </c>
      <c r="X220" s="94"/>
      <c r="Y220" s="94"/>
      <c r="Z220" s="94"/>
      <c r="AA220" s="94"/>
      <c r="AB220" s="37">
        <f aca="true" t="shared" si="15" ref="AB220:AC222">AB221</f>
        <v>4263941.67</v>
      </c>
      <c r="AC220" s="37">
        <f t="shared" si="15"/>
        <v>3383627.09</v>
      </c>
      <c r="AD220" s="189">
        <f t="shared" si="14"/>
        <v>79.35444130970019</v>
      </c>
    </row>
    <row r="221" spans="1:30" ht="25.5">
      <c r="A221" s="5" t="s">
        <v>28</v>
      </c>
      <c r="B221" s="99" t="s">
        <v>28</v>
      </c>
      <c r="C221" s="84" t="s">
        <v>7</v>
      </c>
      <c r="D221" s="85">
        <v>1</v>
      </c>
      <c r="E221" s="85">
        <v>11</v>
      </c>
      <c r="F221" s="85">
        <v>1</v>
      </c>
      <c r="G221" s="85">
        <v>902</v>
      </c>
      <c r="H221" s="85">
        <v>12850</v>
      </c>
      <c r="I221" s="85">
        <v>82450</v>
      </c>
      <c r="J221" s="100" t="s">
        <v>29</v>
      </c>
      <c r="K221" s="34">
        <f>K222</f>
        <v>3667818</v>
      </c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>
        <f>W222</f>
        <v>4263941.67</v>
      </c>
      <c r="X221" s="34"/>
      <c r="Y221" s="34"/>
      <c r="Z221" s="34"/>
      <c r="AA221" s="34"/>
      <c r="AB221" s="34">
        <f t="shared" si="15"/>
        <v>4263941.67</v>
      </c>
      <c r="AC221" s="34">
        <f t="shared" si="15"/>
        <v>3383627.09</v>
      </c>
      <c r="AD221" s="191">
        <f t="shared" si="14"/>
        <v>79.35444130970019</v>
      </c>
    </row>
    <row r="222" spans="1:30" ht="38.25">
      <c r="A222" s="5" t="s">
        <v>78</v>
      </c>
      <c r="B222" s="99" t="s">
        <v>78</v>
      </c>
      <c r="C222" s="84" t="s">
        <v>7</v>
      </c>
      <c r="D222" s="85">
        <v>1</v>
      </c>
      <c r="E222" s="85">
        <v>11</v>
      </c>
      <c r="F222" s="85">
        <v>1</v>
      </c>
      <c r="G222" s="85">
        <v>902</v>
      </c>
      <c r="H222" s="85">
        <v>12850</v>
      </c>
      <c r="I222" s="85">
        <v>82450</v>
      </c>
      <c r="J222" s="100">
        <v>320</v>
      </c>
      <c r="K222" s="34">
        <f>K223</f>
        <v>3667818</v>
      </c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>
        <f>W223</f>
        <v>4263941.67</v>
      </c>
      <c r="X222" s="34"/>
      <c r="Y222" s="34"/>
      <c r="Z222" s="34"/>
      <c r="AA222" s="34"/>
      <c r="AB222" s="34">
        <f t="shared" si="15"/>
        <v>4263941.67</v>
      </c>
      <c r="AC222" s="34">
        <f t="shared" si="15"/>
        <v>3383627.09</v>
      </c>
      <c r="AD222" s="191">
        <f t="shared" si="14"/>
        <v>79.35444130970019</v>
      </c>
    </row>
    <row r="223" spans="1:30" ht="38.25">
      <c r="A223" s="5" t="s">
        <v>31</v>
      </c>
      <c r="B223" s="99" t="s">
        <v>31</v>
      </c>
      <c r="C223" s="84" t="s">
        <v>7</v>
      </c>
      <c r="D223" s="85">
        <v>1</v>
      </c>
      <c r="E223" s="85">
        <v>11</v>
      </c>
      <c r="F223" s="85">
        <v>1</v>
      </c>
      <c r="G223" s="85">
        <v>902</v>
      </c>
      <c r="H223" s="85">
        <v>12850</v>
      </c>
      <c r="I223" s="85">
        <v>82450</v>
      </c>
      <c r="J223" s="100" t="s">
        <v>32</v>
      </c>
      <c r="K223" s="34">
        <v>3667818</v>
      </c>
      <c r="L223" s="34"/>
      <c r="M223" s="34"/>
      <c r="N223" s="34"/>
      <c r="O223" s="34"/>
      <c r="P223" s="34"/>
      <c r="Q223" s="34"/>
      <c r="R223" s="34"/>
      <c r="S223" s="34"/>
      <c r="T223" s="34">
        <v>703811.5</v>
      </c>
      <c r="U223" s="34"/>
      <c r="V223" s="34"/>
      <c r="W223" s="34">
        <v>4263941.67</v>
      </c>
      <c r="X223" s="34"/>
      <c r="Y223" s="34"/>
      <c r="Z223" s="34"/>
      <c r="AA223" s="34"/>
      <c r="AB223" s="34">
        <v>4263941.67</v>
      </c>
      <c r="AC223" s="34">
        <v>3383627.09</v>
      </c>
      <c r="AD223" s="191">
        <f t="shared" si="14"/>
        <v>79.35444130970019</v>
      </c>
    </row>
    <row r="224" spans="1:30" s="3" customFormat="1" ht="63.75" hidden="1">
      <c r="A224" s="23" t="s">
        <v>143</v>
      </c>
      <c r="B224" s="63" t="s">
        <v>143</v>
      </c>
      <c r="C224" s="73" t="s">
        <v>7</v>
      </c>
      <c r="D224" s="64">
        <v>1</v>
      </c>
      <c r="E224" s="64">
        <v>11</v>
      </c>
      <c r="F224" s="64">
        <v>1</v>
      </c>
      <c r="G224" s="64">
        <v>902</v>
      </c>
      <c r="H224" s="64">
        <v>12880</v>
      </c>
      <c r="I224" s="64">
        <v>12880</v>
      </c>
      <c r="J224" s="41"/>
      <c r="K224" s="42">
        <f>K225</f>
        <v>0</v>
      </c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>
        <f>AB225</f>
        <v>0</v>
      </c>
      <c r="AC224" s="42"/>
      <c r="AD224" s="189" t="e">
        <f t="shared" si="14"/>
        <v>#DIV/0!</v>
      </c>
    </row>
    <row r="225" spans="1:30" ht="12.75" hidden="1">
      <c r="A225" s="20" t="s">
        <v>15</v>
      </c>
      <c r="B225" s="54" t="s">
        <v>15</v>
      </c>
      <c r="C225" s="55" t="s">
        <v>7</v>
      </c>
      <c r="D225" s="56">
        <v>1</v>
      </c>
      <c r="E225" s="56">
        <v>11</v>
      </c>
      <c r="F225" s="56">
        <v>1</v>
      </c>
      <c r="G225" s="56">
        <v>902</v>
      </c>
      <c r="H225" s="56">
        <v>12880</v>
      </c>
      <c r="I225" s="56">
        <v>12880</v>
      </c>
      <c r="J225" s="57">
        <v>800</v>
      </c>
      <c r="K225" s="47">
        <f>K226</f>
        <v>0</v>
      </c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>
        <f>AB226</f>
        <v>0</v>
      </c>
      <c r="AC225" s="47"/>
      <c r="AD225" s="189" t="e">
        <f t="shared" si="14"/>
        <v>#DIV/0!</v>
      </c>
    </row>
    <row r="226" spans="1:30" ht="12.75" hidden="1">
      <c r="A226" s="20" t="s">
        <v>200</v>
      </c>
      <c r="B226" s="54" t="s">
        <v>200</v>
      </c>
      <c r="C226" s="55" t="s">
        <v>7</v>
      </c>
      <c r="D226" s="56">
        <v>1</v>
      </c>
      <c r="E226" s="56">
        <v>11</v>
      </c>
      <c r="F226" s="56">
        <v>1</v>
      </c>
      <c r="G226" s="56">
        <v>902</v>
      </c>
      <c r="H226" s="56">
        <v>12880</v>
      </c>
      <c r="I226" s="56">
        <v>12880</v>
      </c>
      <c r="J226" s="57">
        <v>830</v>
      </c>
      <c r="K226" s="47">
        <f>K227</f>
        <v>0</v>
      </c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>
        <f>AB227</f>
        <v>0</v>
      </c>
      <c r="AC226" s="47"/>
      <c r="AD226" s="189" t="e">
        <f t="shared" si="14"/>
        <v>#DIV/0!</v>
      </c>
    </row>
    <row r="227" spans="1:30" ht="127.5" hidden="1">
      <c r="A227" s="20" t="s">
        <v>201</v>
      </c>
      <c r="B227" s="54" t="s">
        <v>201</v>
      </c>
      <c r="C227" s="55" t="s">
        <v>7</v>
      </c>
      <c r="D227" s="56">
        <v>1</v>
      </c>
      <c r="E227" s="56">
        <v>11</v>
      </c>
      <c r="F227" s="56">
        <v>1</v>
      </c>
      <c r="G227" s="56">
        <v>902</v>
      </c>
      <c r="H227" s="56">
        <v>12880</v>
      </c>
      <c r="I227" s="56">
        <v>12880</v>
      </c>
      <c r="J227" s="57">
        <v>831</v>
      </c>
      <c r="K227" s="47">
        <v>0</v>
      </c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>
        <v>0</v>
      </c>
      <c r="AC227" s="47"/>
      <c r="AD227" s="189" t="e">
        <f t="shared" si="14"/>
        <v>#DIV/0!</v>
      </c>
    </row>
    <row r="228" spans="1:30" s="3" customFormat="1" ht="26.25" customHeight="1">
      <c r="A228" s="11" t="s">
        <v>123</v>
      </c>
      <c r="B228" s="95" t="s">
        <v>295</v>
      </c>
      <c r="C228" s="96" t="s">
        <v>7</v>
      </c>
      <c r="D228" s="88">
        <v>1</v>
      </c>
      <c r="E228" s="88">
        <v>11</v>
      </c>
      <c r="F228" s="88">
        <v>1</v>
      </c>
      <c r="G228" s="88">
        <v>902</v>
      </c>
      <c r="H228" s="88">
        <v>12910</v>
      </c>
      <c r="I228" s="88">
        <v>82300</v>
      </c>
      <c r="J228" s="89"/>
      <c r="K228" s="37">
        <f>K229+K232</f>
        <v>500000</v>
      </c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>
        <f>W229+W232</f>
        <v>500000</v>
      </c>
      <c r="X228" s="37"/>
      <c r="Y228" s="37"/>
      <c r="Z228" s="37"/>
      <c r="AA228" s="37"/>
      <c r="AB228" s="37">
        <f>AB229+AB232</f>
        <v>500000</v>
      </c>
      <c r="AC228" s="37">
        <f>AC229+AC232</f>
        <v>384000</v>
      </c>
      <c r="AD228" s="189">
        <f t="shared" si="14"/>
        <v>76.8</v>
      </c>
    </row>
    <row r="229" spans="1:30" ht="38.25">
      <c r="A229" s="5" t="s">
        <v>133</v>
      </c>
      <c r="B229" s="99" t="s">
        <v>133</v>
      </c>
      <c r="C229" s="84" t="s">
        <v>7</v>
      </c>
      <c r="D229" s="85">
        <v>1</v>
      </c>
      <c r="E229" s="85">
        <v>11</v>
      </c>
      <c r="F229" s="85">
        <v>1</v>
      </c>
      <c r="G229" s="85">
        <v>902</v>
      </c>
      <c r="H229" s="85">
        <v>12910</v>
      </c>
      <c r="I229" s="85">
        <v>82300</v>
      </c>
      <c r="J229" s="100" t="s">
        <v>12</v>
      </c>
      <c r="K229" s="34">
        <f>K230</f>
        <v>449000</v>
      </c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>
        <f>W230</f>
        <v>449000</v>
      </c>
      <c r="X229" s="34"/>
      <c r="Y229" s="34"/>
      <c r="Z229" s="34"/>
      <c r="AA229" s="34"/>
      <c r="AB229" s="34">
        <f>AB230</f>
        <v>449000</v>
      </c>
      <c r="AC229" s="34">
        <f>AC230</f>
        <v>333000</v>
      </c>
      <c r="AD229" s="191">
        <f t="shared" si="14"/>
        <v>74.16481069042317</v>
      </c>
    </row>
    <row r="230" spans="1:30" ht="38.25">
      <c r="A230" s="5" t="s">
        <v>13</v>
      </c>
      <c r="B230" s="99" t="s">
        <v>13</v>
      </c>
      <c r="C230" s="84" t="s">
        <v>7</v>
      </c>
      <c r="D230" s="85">
        <v>1</v>
      </c>
      <c r="E230" s="85">
        <v>11</v>
      </c>
      <c r="F230" s="85">
        <v>1</v>
      </c>
      <c r="G230" s="85">
        <v>902</v>
      </c>
      <c r="H230" s="85">
        <v>12910</v>
      </c>
      <c r="I230" s="85">
        <v>82300</v>
      </c>
      <c r="J230" s="100" t="s">
        <v>14</v>
      </c>
      <c r="K230" s="34">
        <f>K231</f>
        <v>449000</v>
      </c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>
        <f>W231</f>
        <v>449000</v>
      </c>
      <c r="X230" s="34"/>
      <c r="Y230" s="34"/>
      <c r="Z230" s="34"/>
      <c r="AA230" s="34"/>
      <c r="AB230" s="34">
        <f>AB231</f>
        <v>449000</v>
      </c>
      <c r="AC230" s="34">
        <f>AC231</f>
        <v>333000</v>
      </c>
      <c r="AD230" s="191">
        <f t="shared" si="14"/>
        <v>74.16481069042317</v>
      </c>
    </row>
    <row r="231" spans="1:30" ht="38.25">
      <c r="A231" s="5" t="s">
        <v>134</v>
      </c>
      <c r="B231" s="99" t="s">
        <v>134</v>
      </c>
      <c r="C231" s="84" t="s">
        <v>7</v>
      </c>
      <c r="D231" s="85">
        <v>1</v>
      </c>
      <c r="E231" s="85">
        <v>11</v>
      </c>
      <c r="F231" s="85">
        <v>1</v>
      </c>
      <c r="G231" s="85">
        <v>902</v>
      </c>
      <c r="H231" s="85">
        <v>12910</v>
      </c>
      <c r="I231" s="85">
        <v>82300</v>
      </c>
      <c r="J231" s="100">
        <v>244</v>
      </c>
      <c r="K231" s="34">
        <v>449000</v>
      </c>
      <c r="L231" s="34"/>
      <c r="M231" s="34"/>
      <c r="N231" s="34"/>
      <c r="O231" s="34"/>
      <c r="P231" s="34"/>
      <c r="Q231" s="34">
        <v>50000</v>
      </c>
      <c r="R231" s="34"/>
      <c r="S231" s="34"/>
      <c r="T231" s="34"/>
      <c r="U231" s="34"/>
      <c r="V231" s="34"/>
      <c r="W231" s="34">
        <v>449000</v>
      </c>
      <c r="X231" s="34"/>
      <c r="Y231" s="34"/>
      <c r="Z231" s="34"/>
      <c r="AA231" s="34"/>
      <c r="AB231" s="34">
        <v>449000</v>
      </c>
      <c r="AC231" s="34">
        <v>333000</v>
      </c>
      <c r="AD231" s="191">
        <f t="shared" si="14"/>
        <v>74.16481069042317</v>
      </c>
    </row>
    <row r="232" spans="1:30" ht="12.75">
      <c r="A232" s="5" t="s">
        <v>15</v>
      </c>
      <c r="B232" s="99" t="s">
        <v>15</v>
      </c>
      <c r="C232" s="84" t="s">
        <v>7</v>
      </c>
      <c r="D232" s="85">
        <v>1</v>
      </c>
      <c r="E232" s="85">
        <v>11</v>
      </c>
      <c r="F232" s="85">
        <v>1</v>
      </c>
      <c r="G232" s="85">
        <v>902</v>
      </c>
      <c r="H232" s="85">
        <v>12910</v>
      </c>
      <c r="I232" s="85">
        <v>82300</v>
      </c>
      <c r="J232" s="100">
        <v>800</v>
      </c>
      <c r="K232" s="34">
        <f>K233+K235</f>
        <v>51000</v>
      </c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>
        <f>W233+W235</f>
        <v>51000</v>
      </c>
      <c r="X232" s="34"/>
      <c r="Y232" s="34"/>
      <c r="Z232" s="34"/>
      <c r="AA232" s="34"/>
      <c r="AB232" s="34">
        <f>AB233+AB235</f>
        <v>51000</v>
      </c>
      <c r="AC232" s="34">
        <f>AC233+AC235</f>
        <v>51000</v>
      </c>
      <c r="AD232" s="191">
        <f t="shared" si="14"/>
        <v>100</v>
      </c>
    </row>
    <row r="233" spans="1:30" ht="12.75" hidden="1">
      <c r="A233" s="20" t="s">
        <v>200</v>
      </c>
      <c r="B233" s="54" t="s">
        <v>200</v>
      </c>
      <c r="C233" s="55" t="s">
        <v>7</v>
      </c>
      <c r="D233" s="56">
        <v>1</v>
      </c>
      <c r="E233" s="56">
        <v>11</v>
      </c>
      <c r="F233" s="56">
        <v>1</v>
      </c>
      <c r="G233" s="56">
        <v>902</v>
      </c>
      <c r="H233" s="56">
        <v>12910</v>
      </c>
      <c r="I233" s="85">
        <v>82300</v>
      </c>
      <c r="J233" s="57">
        <v>830</v>
      </c>
      <c r="K233" s="47">
        <f>K234</f>
        <v>0</v>
      </c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>
        <f>W234</f>
        <v>0</v>
      </c>
      <c r="X233" s="47"/>
      <c r="Y233" s="47"/>
      <c r="Z233" s="47"/>
      <c r="AA233" s="47"/>
      <c r="AB233" s="47">
        <f>AB234</f>
        <v>0</v>
      </c>
      <c r="AC233" s="47">
        <f>AC234</f>
        <v>0</v>
      </c>
      <c r="AD233" s="189" t="e">
        <f t="shared" si="14"/>
        <v>#DIV/0!</v>
      </c>
    </row>
    <row r="234" spans="1:30" ht="127.5" hidden="1">
      <c r="A234" s="20" t="s">
        <v>201</v>
      </c>
      <c r="B234" s="54" t="s">
        <v>201</v>
      </c>
      <c r="C234" s="55" t="s">
        <v>7</v>
      </c>
      <c r="D234" s="56">
        <v>1</v>
      </c>
      <c r="E234" s="56">
        <v>11</v>
      </c>
      <c r="F234" s="56">
        <v>1</v>
      </c>
      <c r="G234" s="56">
        <v>902</v>
      </c>
      <c r="H234" s="56">
        <v>12910</v>
      </c>
      <c r="I234" s="85">
        <v>82300</v>
      </c>
      <c r="J234" s="57">
        <v>831</v>
      </c>
      <c r="K234" s="47">
        <v>0</v>
      </c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>
        <v>0</v>
      </c>
      <c r="X234" s="47"/>
      <c r="Y234" s="47"/>
      <c r="Z234" s="47"/>
      <c r="AA234" s="47"/>
      <c r="AB234" s="47">
        <v>0</v>
      </c>
      <c r="AC234" s="47">
        <v>0</v>
      </c>
      <c r="AD234" s="189" t="e">
        <f t="shared" si="14"/>
        <v>#DIV/0!</v>
      </c>
    </row>
    <row r="235" spans="1:30" ht="12.75">
      <c r="A235" s="5" t="s">
        <v>216</v>
      </c>
      <c r="B235" s="99" t="s">
        <v>216</v>
      </c>
      <c r="C235" s="84" t="s">
        <v>7</v>
      </c>
      <c r="D235" s="85">
        <v>1</v>
      </c>
      <c r="E235" s="85">
        <v>11</v>
      </c>
      <c r="F235" s="85">
        <v>1</v>
      </c>
      <c r="G235" s="85">
        <v>902</v>
      </c>
      <c r="H235" s="85">
        <v>12910</v>
      </c>
      <c r="I235" s="85">
        <v>82300</v>
      </c>
      <c r="J235" s="100">
        <v>850</v>
      </c>
      <c r="K235" s="34">
        <f>K236</f>
        <v>51000</v>
      </c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>
        <f>W236</f>
        <v>51000</v>
      </c>
      <c r="X235" s="34"/>
      <c r="Y235" s="34"/>
      <c r="Z235" s="34"/>
      <c r="AA235" s="34"/>
      <c r="AB235" s="34">
        <f>AB236</f>
        <v>51000</v>
      </c>
      <c r="AC235" s="34">
        <f>AC236</f>
        <v>51000</v>
      </c>
      <c r="AD235" s="191">
        <f t="shared" si="14"/>
        <v>100</v>
      </c>
    </row>
    <row r="236" spans="1:30" ht="12.75">
      <c r="A236" s="4" t="s">
        <v>215</v>
      </c>
      <c r="B236" s="99" t="s">
        <v>215</v>
      </c>
      <c r="C236" s="84" t="s">
        <v>7</v>
      </c>
      <c r="D236" s="85">
        <v>1</v>
      </c>
      <c r="E236" s="85">
        <v>11</v>
      </c>
      <c r="F236" s="85">
        <v>1</v>
      </c>
      <c r="G236" s="85">
        <v>902</v>
      </c>
      <c r="H236" s="85">
        <v>12910</v>
      </c>
      <c r="I236" s="85">
        <v>82300</v>
      </c>
      <c r="J236" s="100">
        <v>853</v>
      </c>
      <c r="K236" s="34">
        <v>51000</v>
      </c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>
        <v>51000</v>
      </c>
      <c r="X236" s="34"/>
      <c r="Y236" s="34"/>
      <c r="Z236" s="34"/>
      <c r="AA236" s="34"/>
      <c r="AB236" s="34">
        <v>51000</v>
      </c>
      <c r="AC236" s="34">
        <v>51000</v>
      </c>
      <c r="AD236" s="189">
        <f t="shared" si="14"/>
        <v>100</v>
      </c>
    </row>
    <row r="237" spans="1:30" s="3" customFormat="1" ht="32.25" customHeight="1">
      <c r="A237" s="53"/>
      <c r="B237" s="127" t="s">
        <v>319</v>
      </c>
      <c r="C237" s="96" t="s">
        <v>7</v>
      </c>
      <c r="D237" s="88">
        <v>1</v>
      </c>
      <c r="E237" s="88">
        <v>11</v>
      </c>
      <c r="F237" s="88">
        <v>1</v>
      </c>
      <c r="G237" s="88">
        <v>902</v>
      </c>
      <c r="H237" s="88"/>
      <c r="I237" s="88">
        <v>83250</v>
      </c>
      <c r="J237" s="89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>
        <f>W238</f>
        <v>50000</v>
      </c>
      <c r="X237" s="37"/>
      <c r="Y237" s="37"/>
      <c r="Z237" s="37"/>
      <c r="AA237" s="37"/>
      <c r="AB237" s="37">
        <f>AB238</f>
        <v>400000</v>
      </c>
      <c r="AC237" s="37"/>
      <c r="AD237" s="192">
        <f t="shared" si="14"/>
        <v>0</v>
      </c>
    </row>
    <row r="238" spans="1:30" ht="12.75">
      <c r="A238" s="4"/>
      <c r="B238" s="127" t="s">
        <v>322</v>
      </c>
      <c r="C238" s="84" t="s">
        <v>7</v>
      </c>
      <c r="D238" s="85">
        <v>1</v>
      </c>
      <c r="E238" s="85">
        <v>11</v>
      </c>
      <c r="F238" s="85">
        <v>1</v>
      </c>
      <c r="G238" s="85">
        <v>902</v>
      </c>
      <c r="H238" s="85"/>
      <c r="I238" s="85">
        <v>83250</v>
      </c>
      <c r="J238" s="100">
        <v>800</v>
      </c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>
        <f>W239</f>
        <v>50000</v>
      </c>
      <c r="X238" s="34"/>
      <c r="Y238" s="34"/>
      <c r="Z238" s="34"/>
      <c r="AA238" s="34"/>
      <c r="AB238" s="34">
        <f>AB239</f>
        <v>400000</v>
      </c>
      <c r="AC238" s="34"/>
      <c r="AD238" s="190">
        <f t="shared" si="14"/>
        <v>0</v>
      </c>
    </row>
    <row r="239" spans="1:30" ht="68.25" customHeight="1">
      <c r="A239" s="4"/>
      <c r="B239" s="127" t="s">
        <v>323</v>
      </c>
      <c r="C239" s="84" t="s">
        <v>7</v>
      </c>
      <c r="D239" s="85">
        <v>1</v>
      </c>
      <c r="E239" s="85">
        <v>11</v>
      </c>
      <c r="F239" s="85">
        <v>1</v>
      </c>
      <c r="G239" s="85">
        <v>902</v>
      </c>
      <c r="H239" s="85"/>
      <c r="I239" s="85">
        <v>83250</v>
      </c>
      <c r="J239" s="100">
        <v>810</v>
      </c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>
        <f>W240</f>
        <v>50000</v>
      </c>
      <c r="X239" s="34"/>
      <c r="Y239" s="34"/>
      <c r="Z239" s="34"/>
      <c r="AA239" s="34"/>
      <c r="AB239" s="34">
        <f>AB240</f>
        <v>400000</v>
      </c>
      <c r="AC239" s="34"/>
      <c r="AD239" s="190">
        <f t="shared" si="14"/>
        <v>0</v>
      </c>
    </row>
    <row r="240" spans="1:30" ht="68.25" customHeight="1">
      <c r="A240" s="4"/>
      <c r="B240" s="127" t="s">
        <v>324</v>
      </c>
      <c r="C240" s="84" t="s">
        <v>7</v>
      </c>
      <c r="D240" s="85">
        <v>1</v>
      </c>
      <c r="E240" s="85">
        <v>11</v>
      </c>
      <c r="F240" s="85">
        <v>1</v>
      </c>
      <c r="G240" s="85">
        <v>902</v>
      </c>
      <c r="H240" s="85"/>
      <c r="I240" s="85">
        <v>83250</v>
      </c>
      <c r="J240" s="100">
        <v>814</v>
      </c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>
        <v>50000</v>
      </c>
      <c r="X240" s="34"/>
      <c r="Y240" s="34"/>
      <c r="Z240" s="34"/>
      <c r="AA240" s="34"/>
      <c r="AB240" s="34">
        <v>400000</v>
      </c>
      <c r="AC240" s="34"/>
      <c r="AD240" s="190">
        <f t="shared" si="14"/>
        <v>0</v>
      </c>
    </row>
    <row r="241" spans="1:30" s="3" customFormat="1" ht="53.25" customHeight="1">
      <c r="A241" s="53"/>
      <c r="B241" s="127" t="s">
        <v>363</v>
      </c>
      <c r="C241" s="96" t="s">
        <v>7</v>
      </c>
      <c r="D241" s="88">
        <v>1</v>
      </c>
      <c r="E241" s="88">
        <v>11</v>
      </c>
      <c r="F241" s="88">
        <v>1</v>
      </c>
      <c r="G241" s="88">
        <v>902</v>
      </c>
      <c r="H241" s="88"/>
      <c r="I241" s="88">
        <v>83270</v>
      </c>
      <c r="J241" s="89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>
        <f>AB242</f>
        <v>200000</v>
      </c>
      <c r="AC241" s="37">
        <f>AC242</f>
        <v>150000</v>
      </c>
      <c r="AD241" s="189">
        <f t="shared" si="14"/>
        <v>75</v>
      </c>
    </row>
    <row r="242" spans="1:30" ht="27.75" customHeight="1">
      <c r="A242" s="4"/>
      <c r="B242" s="99" t="s">
        <v>15</v>
      </c>
      <c r="C242" s="84" t="s">
        <v>7</v>
      </c>
      <c r="D242" s="85">
        <v>1</v>
      </c>
      <c r="E242" s="85">
        <v>11</v>
      </c>
      <c r="F242" s="85">
        <v>1</v>
      </c>
      <c r="G242" s="85">
        <v>902</v>
      </c>
      <c r="H242" s="85"/>
      <c r="I242" s="85">
        <v>83270</v>
      </c>
      <c r="J242" s="100">
        <v>800</v>
      </c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>
        <f>AB243+AB245</f>
        <v>200000</v>
      </c>
      <c r="AC242" s="34">
        <f>AC243+AC245</f>
        <v>150000</v>
      </c>
      <c r="AD242" s="191">
        <f t="shared" si="14"/>
        <v>75</v>
      </c>
    </row>
    <row r="243" spans="1:30" ht="27.75" customHeight="1">
      <c r="A243" s="4"/>
      <c r="B243" s="99" t="s">
        <v>200</v>
      </c>
      <c r="C243" s="84" t="s">
        <v>7</v>
      </c>
      <c r="D243" s="85">
        <v>1</v>
      </c>
      <c r="E243" s="85">
        <v>11</v>
      </c>
      <c r="F243" s="85">
        <v>1</v>
      </c>
      <c r="G243" s="85">
        <v>902</v>
      </c>
      <c r="H243" s="85"/>
      <c r="I243" s="85">
        <v>83270</v>
      </c>
      <c r="J243" s="100">
        <v>830</v>
      </c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>
        <f>AB244</f>
        <v>150000</v>
      </c>
      <c r="AC243" s="34">
        <f>AC244</f>
        <v>150000</v>
      </c>
      <c r="AD243" s="191">
        <f t="shared" si="14"/>
        <v>100</v>
      </c>
    </row>
    <row r="244" spans="1:30" ht="144" customHeight="1">
      <c r="A244" s="4"/>
      <c r="B244" s="99" t="s">
        <v>201</v>
      </c>
      <c r="C244" s="84" t="s">
        <v>7</v>
      </c>
      <c r="D244" s="85">
        <v>1</v>
      </c>
      <c r="E244" s="85">
        <v>11</v>
      </c>
      <c r="F244" s="85">
        <v>1</v>
      </c>
      <c r="G244" s="85">
        <v>902</v>
      </c>
      <c r="H244" s="85"/>
      <c r="I244" s="85">
        <v>83270</v>
      </c>
      <c r="J244" s="100">
        <v>831</v>
      </c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>
        <v>150000</v>
      </c>
      <c r="AC244" s="34">
        <v>150000</v>
      </c>
      <c r="AD244" s="191">
        <f t="shared" si="14"/>
        <v>100</v>
      </c>
    </row>
    <row r="245" spans="1:30" ht="23.25" customHeight="1">
      <c r="A245" s="4"/>
      <c r="B245" s="99" t="s">
        <v>216</v>
      </c>
      <c r="C245" s="84" t="s">
        <v>7</v>
      </c>
      <c r="D245" s="85">
        <v>1</v>
      </c>
      <c r="E245" s="85">
        <v>11</v>
      </c>
      <c r="F245" s="85">
        <v>1</v>
      </c>
      <c r="G245" s="85">
        <v>902</v>
      </c>
      <c r="H245" s="85"/>
      <c r="I245" s="85">
        <v>83270</v>
      </c>
      <c r="J245" s="100">
        <v>850</v>
      </c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>
        <f>AB246</f>
        <v>50000</v>
      </c>
      <c r="AC245" s="34"/>
      <c r="AD245" s="190">
        <f t="shared" si="14"/>
        <v>0</v>
      </c>
    </row>
    <row r="246" spans="1:30" ht="27" customHeight="1">
      <c r="A246" s="4"/>
      <c r="B246" s="99" t="s">
        <v>215</v>
      </c>
      <c r="C246" s="84" t="s">
        <v>7</v>
      </c>
      <c r="D246" s="85">
        <v>1</v>
      </c>
      <c r="E246" s="85">
        <v>11</v>
      </c>
      <c r="F246" s="85">
        <v>1</v>
      </c>
      <c r="G246" s="85">
        <v>902</v>
      </c>
      <c r="H246" s="85"/>
      <c r="I246" s="85">
        <v>83270</v>
      </c>
      <c r="J246" s="100">
        <v>853</v>
      </c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>
        <v>50000</v>
      </c>
      <c r="AC246" s="34"/>
      <c r="AD246" s="190">
        <f t="shared" si="14"/>
        <v>0</v>
      </c>
    </row>
    <row r="247" spans="1:30" ht="32.25" customHeight="1">
      <c r="A247" s="4"/>
      <c r="B247" s="87" t="s">
        <v>318</v>
      </c>
      <c r="C247" s="96" t="s">
        <v>7</v>
      </c>
      <c r="D247" s="88">
        <v>1</v>
      </c>
      <c r="E247" s="88">
        <v>11</v>
      </c>
      <c r="F247" s="88">
        <v>1</v>
      </c>
      <c r="G247" s="88">
        <v>902</v>
      </c>
      <c r="H247" s="88">
        <v>12910</v>
      </c>
      <c r="I247" s="88">
        <v>83360</v>
      </c>
      <c r="J247" s="89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>
        <f>W251+W248</f>
        <v>1307084.08</v>
      </c>
      <c r="X247" s="37"/>
      <c r="Y247" s="37"/>
      <c r="Z247" s="37"/>
      <c r="AA247" s="37"/>
      <c r="AB247" s="37">
        <f>AB251+AB248</f>
        <v>1307484.08</v>
      </c>
      <c r="AC247" s="37">
        <f>AC251+AC248</f>
        <v>913475.12</v>
      </c>
      <c r="AD247" s="189">
        <f t="shared" si="14"/>
        <v>69.86510459079547</v>
      </c>
    </row>
    <row r="248" spans="1:30" ht="38.25">
      <c r="A248" s="4"/>
      <c r="B248" s="128" t="s">
        <v>255</v>
      </c>
      <c r="C248" s="84" t="s">
        <v>7</v>
      </c>
      <c r="D248" s="85">
        <v>1</v>
      </c>
      <c r="E248" s="85">
        <v>11</v>
      </c>
      <c r="F248" s="85">
        <v>1</v>
      </c>
      <c r="G248" s="85">
        <v>902</v>
      </c>
      <c r="H248" s="85" t="s">
        <v>258</v>
      </c>
      <c r="I248" s="85">
        <v>83360</v>
      </c>
      <c r="J248" s="100" t="s">
        <v>21</v>
      </c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4">
        <f>W249</f>
        <v>710170.6</v>
      </c>
      <c r="X248" s="34"/>
      <c r="Y248" s="34"/>
      <c r="Z248" s="34"/>
      <c r="AA248" s="34"/>
      <c r="AB248" s="34">
        <f>AB249</f>
        <v>710570.6</v>
      </c>
      <c r="AC248" s="34">
        <f>AC249</f>
        <v>471435.6</v>
      </c>
      <c r="AD248" s="191">
        <f t="shared" si="14"/>
        <v>66.34606047590485</v>
      </c>
    </row>
    <row r="249" spans="1:30" ht="25.5">
      <c r="A249" s="4"/>
      <c r="B249" s="128" t="s">
        <v>256</v>
      </c>
      <c r="C249" s="84" t="s">
        <v>7</v>
      </c>
      <c r="D249" s="85">
        <v>1</v>
      </c>
      <c r="E249" s="85">
        <v>11</v>
      </c>
      <c r="F249" s="85">
        <v>1</v>
      </c>
      <c r="G249" s="85">
        <v>902</v>
      </c>
      <c r="H249" s="85" t="s">
        <v>258</v>
      </c>
      <c r="I249" s="85">
        <v>83360</v>
      </c>
      <c r="J249" s="100">
        <v>610</v>
      </c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4">
        <f>W250</f>
        <v>710170.6</v>
      </c>
      <c r="X249" s="37"/>
      <c r="Y249" s="37"/>
      <c r="Z249" s="37"/>
      <c r="AA249" s="37"/>
      <c r="AB249" s="34">
        <f>AB250</f>
        <v>710570.6</v>
      </c>
      <c r="AC249" s="34">
        <f>AC250</f>
        <v>471435.6</v>
      </c>
      <c r="AD249" s="191">
        <f t="shared" si="14"/>
        <v>66.34606047590485</v>
      </c>
    </row>
    <row r="250" spans="1:30" ht="76.5">
      <c r="A250" s="4"/>
      <c r="B250" s="101" t="s">
        <v>22</v>
      </c>
      <c r="C250" s="84" t="s">
        <v>7</v>
      </c>
      <c r="D250" s="85">
        <v>1</v>
      </c>
      <c r="E250" s="85">
        <v>11</v>
      </c>
      <c r="F250" s="85">
        <v>1</v>
      </c>
      <c r="G250" s="85">
        <v>902</v>
      </c>
      <c r="H250" s="85" t="s">
        <v>258</v>
      </c>
      <c r="I250" s="85">
        <v>83360</v>
      </c>
      <c r="J250" s="100">
        <v>611</v>
      </c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4">
        <v>710170.6</v>
      </c>
      <c r="X250" s="37"/>
      <c r="Y250" s="37"/>
      <c r="Z250" s="37"/>
      <c r="AA250" s="37"/>
      <c r="AB250" s="34">
        <v>710570.6</v>
      </c>
      <c r="AC250" s="34">
        <v>471435.6</v>
      </c>
      <c r="AD250" s="191">
        <f t="shared" si="14"/>
        <v>66.34606047590485</v>
      </c>
    </row>
    <row r="251" spans="1:30" ht="12.75">
      <c r="A251" s="4"/>
      <c r="B251" s="99" t="s">
        <v>15</v>
      </c>
      <c r="C251" s="85" t="s">
        <v>7</v>
      </c>
      <c r="D251" s="85">
        <v>1</v>
      </c>
      <c r="E251" s="85">
        <v>11</v>
      </c>
      <c r="F251" s="85">
        <v>1</v>
      </c>
      <c r="G251" s="85">
        <v>902</v>
      </c>
      <c r="H251" s="85">
        <v>10230</v>
      </c>
      <c r="I251" s="85">
        <v>83360</v>
      </c>
      <c r="J251" s="100" t="s">
        <v>16</v>
      </c>
      <c r="K251" s="34">
        <f>K252</f>
        <v>320819</v>
      </c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>
        <f>W252</f>
        <v>596913.48</v>
      </c>
      <c r="X251" s="34"/>
      <c r="Y251" s="34"/>
      <c r="Z251" s="34"/>
      <c r="AA251" s="34"/>
      <c r="AB251" s="34">
        <f>AB252</f>
        <v>596913.48</v>
      </c>
      <c r="AC251" s="34">
        <f>AC252</f>
        <v>442039.52</v>
      </c>
      <c r="AD251" s="191">
        <f t="shared" si="14"/>
        <v>74.0542029642219</v>
      </c>
    </row>
    <row r="252" spans="1:30" ht="12.75">
      <c r="A252" s="4"/>
      <c r="B252" s="99" t="s">
        <v>42</v>
      </c>
      <c r="C252" s="85" t="s">
        <v>7</v>
      </c>
      <c r="D252" s="85">
        <v>1</v>
      </c>
      <c r="E252" s="85">
        <v>11</v>
      </c>
      <c r="F252" s="85">
        <v>1</v>
      </c>
      <c r="G252" s="85">
        <v>902</v>
      </c>
      <c r="H252" s="85">
        <v>10230</v>
      </c>
      <c r="I252" s="85">
        <v>83360</v>
      </c>
      <c r="J252" s="100">
        <v>850</v>
      </c>
      <c r="K252" s="34">
        <f>K253+K254</f>
        <v>320819</v>
      </c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>
        <f>W253+W254+W255</f>
        <v>596913.48</v>
      </c>
      <c r="X252" s="34"/>
      <c r="Y252" s="34"/>
      <c r="Z252" s="34"/>
      <c r="AA252" s="34"/>
      <c r="AB252" s="34">
        <f>AB253+AB254+AB255</f>
        <v>596913.48</v>
      </c>
      <c r="AC252" s="34">
        <f>AC253+AC254+AC255</f>
        <v>442039.52</v>
      </c>
      <c r="AD252" s="191">
        <f t="shared" si="14"/>
        <v>74.0542029642219</v>
      </c>
    </row>
    <row r="253" spans="1:30" ht="25.5">
      <c r="A253" s="4"/>
      <c r="B253" s="99" t="s">
        <v>17</v>
      </c>
      <c r="C253" s="85" t="s">
        <v>7</v>
      </c>
      <c r="D253" s="85">
        <v>1</v>
      </c>
      <c r="E253" s="85">
        <v>11</v>
      </c>
      <c r="F253" s="85">
        <v>1</v>
      </c>
      <c r="G253" s="85">
        <v>902</v>
      </c>
      <c r="H253" s="85">
        <v>10230</v>
      </c>
      <c r="I253" s="85">
        <v>83360</v>
      </c>
      <c r="J253" s="100" t="s">
        <v>18</v>
      </c>
      <c r="K253" s="34">
        <v>130819</v>
      </c>
      <c r="L253" s="34"/>
      <c r="M253" s="34"/>
      <c r="N253" s="34"/>
      <c r="O253" s="34"/>
      <c r="P253" s="34"/>
      <c r="Q253" s="34"/>
      <c r="R253" s="34"/>
      <c r="S253" s="34"/>
      <c r="T253" s="34"/>
      <c r="U253" s="34">
        <v>-39000</v>
      </c>
      <c r="V253" s="34"/>
      <c r="W253" s="34">
        <v>455425</v>
      </c>
      <c r="X253" s="34"/>
      <c r="Y253" s="34"/>
      <c r="Z253" s="34"/>
      <c r="AA253" s="34"/>
      <c r="AB253" s="34">
        <v>455425</v>
      </c>
      <c r="AC253" s="34">
        <v>349698</v>
      </c>
      <c r="AD253" s="191">
        <f t="shared" si="14"/>
        <v>76.78498106164572</v>
      </c>
    </row>
    <row r="254" spans="1:30" ht="12.75">
      <c r="A254" s="4"/>
      <c r="B254" s="99" t="s">
        <v>137</v>
      </c>
      <c r="C254" s="85" t="s">
        <v>7</v>
      </c>
      <c r="D254" s="85">
        <v>1</v>
      </c>
      <c r="E254" s="85">
        <v>11</v>
      </c>
      <c r="F254" s="85">
        <v>1</v>
      </c>
      <c r="G254" s="85">
        <v>902</v>
      </c>
      <c r="H254" s="85">
        <v>10230</v>
      </c>
      <c r="I254" s="85">
        <v>83360</v>
      </c>
      <c r="J254" s="100" t="s">
        <v>20</v>
      </c>
      <c r="K254" s="34">
        <v>190000</v>
      </c>
      <c r="L254" s="34"/>
      <c r="M254" s="34"/>
      <c r="N254" s="34">
        <v>9200</v>
      </c>
      <c r="O254" s="34">
        <v>-10683</v>
      </c>
      <c r="P254" s="34"/>
      <c r="Q254" s="34"/>
      <c r="R254" s="34"/>
      <c r="S254" s="34"/>
      <c r="T254" s="34"/>
      <c r="U254" s="34"/>
      <c r="V254" s="34">
        <v>-110254</v>
      </c>
      <c r="W254" s="34">
        <v>94000</v>
      </c>
      <c r="X254" s="34"/>
      <c r="Y254" s="34"/>
      <c r="Z254" s="34"/>
      <c r="AA254" s="34"/>
      <c r="AB254" s="34">
        <v>94000</v>
      </c>
      <c r="AC254" s="34">
        <v>77099</v>
      </c>
      <c r="AD254" s="191">
        <f t="shared" si="14"/>
        <v>82.02021276595744</v>
      </c>
    </row>
    <row r="255" spans="1:30" ht="12.75">
      <c r="A255" s="4"/>
      <c r="B255" s="99" t="s">
        <v>214</v>
      </c>
      <c r="C255" s="85" t="s">
        <v>7</v>
      </c>
      <c r="D255" s="85">
        <v>1</v>
      </c>
      <c r="E255" s="85">
        <v>11</v>
      </c>
      <c r="F255" s="85">
        <v>1</v>
      </c>
      <c r="G255" s="85">
        <v>902</v>
      </c>
      <c r="H255" s="85">
        <v>10230</v>
      </c>
      <c r="I255" s="85">
        <v>83360</v>
      </c>
      <c r="J255" s="100">
        <v>853</v>
      </c>
      <c r="K255" s="34"/>
      <c r="L255" s="34">
        <v>8500</v>
      </c>
      <c r="M255" s="34"/>
      <c r="N255" s="34">
        <v>-8500</v>
      </c>
      <c r="O255" s="34">
        <v>10683</v>
      </c>
      <c r="P255" s="34"/>
      <c r="Q255" s="34"/>
      <c r="R255" s="34"/>
      <c r="S255" s="34"/>
      <c r="T255" s="34"/>
      <c r="U255" s="34"/>
      <c r="V255" s="34"/>
      <c r="W255" s="34">
        <v>47488.48</v>
      </c>
      <c r="X255" s="34"/>
      <c r="Y255" s="34"/>
      <c r="Z255" s="34"/>
      <c r="AA255" s="34"/>
      <c r="AB255" s="34">
        <v>47488.48</v>
      </c>
      <c r="AC255" s="34">
        <v>15242.52</v>
      </c>
      <c r="AD255" s="191">
        <f t="shared" si="14"/>
        <v>32.09730022944512</v>
      </c>
    </row>
    <row r="256" spans="1:30" s="44" customFormat="1" ht="39" customHeight="1" hidden="1">
      <c r="A256" s="19" t="s">
        <v>63</v>
      </c>
      <c r="B256" s="125" t="s">
        <v>296</v>
      </c>
      <c r="C256" s="73" t="s">
        <v>7</v>
      </c>
      <c r="D256" s="64">
        <v>1</v>
      </c>
      <c r="E256" s="64">
        <v>11</v>
      </c>
      <c r="F256" s="64">
        <v>1</v>
      </c>
      <c r="G256" s="64">
        <v>902</v>
      </c>
      <c r="H256" s="64">
        <v>13000</v>
      </c>
      <c r="I256" s="64">
        <v>80900</v>
      </c>
      <c r="J256" s="41"/>
      <c r="K256" s="42">
        <f>K257</f>
        <v>0</v>
      </c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>
        <f>AB257</f>
        <v>0</v>
      </c>
      <c r="AC256" s="42"/>
      <c r="AD256" s="189" t="e">
        <f t="shared" si="14"/>
        <v>#DIV/0!</v>
      </c>
    </row>
    <row r="257" spans="1:30" s="40" customFormat="1" ht="38.25" hidden="1">
      <c r="A257" s="20" t="s">
        <v>133</v>
      </c>
      <c r="B257" s="54" t="s">
        <v>133</v>
      </c>
      <c r="C257" s="55" t="s">
        <v>7</v>
      </c>
      <c r="D257" s="56">
        <v>1</v>
      </c>
      <c r="E257" s="56">
        <v>11</v>
      </c>
      <c r="F257" s="56">
        <v>1</v>
      </c>
      <c r="G257" s="56">
        <v>902</v>
      </c>
      <c r="H257" s="56">
        <v>13000</v>
      </c>
      <c r="I257" s="56">
        <v>80900</v>
      </c>
      <c r="J257" s="57" t="s">
        <v>12</v>
      </c>
      <c r="K257" s="47">
        <f>K258</f>
        <v>0</v>
      </c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>
        <f>AB258</f>
        <v>0</v>
      </c>
      <c r="AC257" s="47"/>
      <c r="AD257" s="189" t="e">
        <f t="shared" si="14"/>
        <v>#DIV/0!</v>
      </c>
    </row>
    <row r="258" spans="1:30" s="40" customFormat="1" ht="38.25" hidden="1">
      <c r="A258" s="20" t="s">
        <v>13</v>
      </c>
      <c r="B258" s="54" t="s">
        <v>13</v>
      </c>
      <c r="C258" s="55" t="s">
        <v>7</v>
      </c>
      <c r="D258" s="56">
        <v>1</v>
      </c>
      <c r="E258" s="56">
        <v>11</v>
      </c>
      <c r="F258" s="56">
        <v>1</v>
      </c>
      <c r="G258" s="56">
        <v>902</v>
      </c>
      <c r="H258" s="56">
        <v>13000</v>
      </c>
      <c r="I258" s="56">
        <v>80900</v>
      </c>
      <c r="J258" s="57" t="s">
        <v>14</v>
      </c>
      <c r="K258" s="47">
        <f>K259</f>
        <v>0</v>
      </c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>
        <f>AB259</f>
        <v>0</v>
      </c>
      <c r="AC258" s="47"/>
      <c r="AD258" s="189" t="e">
        <f t="shared" si="14"/>
        <v>#DIV/0!</v>
      </c>
    </row>
    <row r="259" spans="1:30" s="40" customFormat="1" ht="38.25" hidden="1">
      <c r="A259" s="20" t="s">
        <v>134</v>
      </c>
      <c r="B259" s="54" t="s">
        <v>134</v>
      </c>
      <c r="C259" s="55" t="s">
        <v>7</v>
      </c>
      <c r="D259" s="56">
        <v>1</v>
      </c>
      <c r="E259" s="56">
        <v>11</v>
      </c>
      <c r="F259" s="56">
        <v>1</v>
      </c>
      <c r="G259" s="56">
        <v>902</v>
      </c>
      <c r="H259" s="56">
        <v>13000</v>
      </c>
      <c r="I259" s="56">
        <v>80900</v>
      </c>
      <c r="J259" s="57">
        <v>244</v>
      </c>
      <c r="K259" s="47">
        <v>0</v>
      </c>
      <c r="L259" s="47"/>
      <c r="M259" s="47"/>
      <c r="N259" s="47">
        <v>29795.62</v>
      </c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>
        <v>0</v>
      </c>
      <c r="AC259" s="47"/>
      <c r="AD259" s="189" t="e">
        <f t="shared" si="14"/>
        <v>#DIV/0!</v>
      </c>
    </row>
    <row r="260" spans="1:30" ht="25.5" hidden="1">
      <c r="A260" s="19" t="s">
        <v>87</v>
      </c>
      <c r="B260" s="63" t="s">
        <v>87</v>
      </c>
      <c r="C260" s="73" t="s">
        <v>7</v>
      </c>
      <c r="D260" s="64">
        <v>1</v>
      </c>
      <c r="E260" s="64">
        <v>11</v>
      </c>
      <c r="F260" s="64">
        <v>1</v>
      </c>
      <c r="G260" s="64">
        <v>902</v>
      </c>
      <c r="H260" s="64">
        <v>13250</v>
      </c>
      <c r="I260" s="64">
        <v>13250</v>
      </c>
      <c r="J260" s="41"/>
      <c r="K260" s="42">
        <f>K261</f>
        <v>0</v>
      </c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>
        <f>AB261</f>
        <v>0</v>
      </c>
      <c r="AC260" s="42"/>
      <c r="AD260" s="189" t="e">
        <f t="shared" si="14"/>
        <v>#DIV/0!</v>
      </c>
    </row>
    <row r="261" spans="1:30" ht="38.25" hidden="1">
      <c r="A261" s="20" t="s">
        <v>133</v>
      </c>
      <c r="B261" s="54" t="s">
        <v>133</v>
      </c>
      <c r="C261" s="55" t="s">
        <v>7</v>
      </c>
      <c r="D261" s="56">
        <v>1</v>
      </c>
      <c r="E261" s="56">
        <v>11</v>
      </c>
      <c r="F261" s="56">
        <v>1</v>
      </c>
      <c r="G261" s="56">
        <v>902</v>
      </c>
      <c r="H261" s="64">
        <v>13250</v>
      </c>
      <c r="I261" s="64">
        <v>13250</v>
      </c>
      <c r="J261" s="57" t="s">
        <v>12</v>
      </c>
      <c r="K261" s="47">
        <f>K262</f>
        <v>0</v>
      </c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>
        <f>AB262</f>
        <v>0</v>
      </c>
      <c r="AC261" s="47"/>
      <c r="AD261" s="189" t="e">
        <f t="shared" si="14"/>
        <v>#DIV/0!</v>
      </c>
    </row>
    <row r="262" spans="1:30" ht="38.25" hidden="1">
      <c r="A262" s="20" t="s">
        <v>13</v>
      </c>
      <c r="B262" s="54" t="s">
        <v>13</v>
      </c>
      <c r="C262" s="55" t="s">
        <v>7</v>
      </c>
      <c r="D262" s="56">
        <v>1</v>
      </c>
      <c r="E262" s="56">
        <v>11</v>
      </c>
      <c r="F262" s="56">
        <v>1</v>
      </c>
      <c r="G262" s="56">
        <v>902</v>
      </c>
      <c r="H262" s="64">
        <v>13250</v>
      </c>
      <c r="I262" s="64">
        <v>13250</v>
      </c>
      <c r="J262" s="57" t="s">
        <v>14</v>
      </c>
      <c r="K262" s="47">
        <f>K263</f>
        <v>0</v>
      </c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>
        <f>AB263</f>
        <v>0</v>
      </c>
      <c r="AC262" s="47"/>
      <c r="AD262" s="189" t="e">
        <f t="shared" si="14"/>
        <v>#DIV/0!</v>
      </c>
    </row>
    <row r="263" spans="1:30" ht="38.25" hidden="1">
      <c r="A263" s="20" t="s">
        <v>134</v>
      </c>
      <c r="B263" s="54" t="s">
        <v>134</v>
      </c>
      <c r="C263" s="55" t="s">
        <v>7</v>
      </c>
      <c r="D263" s="56">
        <v>1</v>
      </c>
      <c r="E263" s="56">
        <v>11</v>
      </c>
      <c r="F263" s="56">
        <v>1</v>
      </c>
      <c r="G263" s="56">
        <v>902</v>
      </c>
      <c r="H263" s="64">
        <v>13250</v>
      </c>
      <c r="I263" s="64">
        <v>13250</v>
      </c>
      <c r="J263" s="57">
        <v>244</v>
      </c>
      <c r="K263" s="47">
        <v>0</v>
      </c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>
        <v>0</v>
      </c>
      <c r="AC263" s="47"/>
      <c r="AD263" s="189" t="e">
        <f t="shared" si="14"/>
        <v>#DIV/0!</v>
      </c>
    </row>
    <row r="264" spans="1:30" s="3" customFormat="1" ht="38.25">
      <c r="A264" s="19"/>
      <c r="B264" s="63" t="s">
        <v>353</v>
      </c>
      <c r="C264" s="88" t="s">
        <v>7</v>
      </c>
      <c r="D264" s="88">
        <v>1</v>
      </c>
      <c r="E264" s="88">
        <v>11</v>
      </c>
      <c r="F264" s="88">
        <v>1</v>
      </c>
      <c r="G264" s="88">
        <v>902</v>
      </c>
      <c r="H264" s="88">
        <v>10230</v>
      </c>
      <c r="I264" s="88">
        <v>83390</v>
      </c>
      <c r="J264" s="41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>
        <f aca="true" t="shared" si="16" ref="AB264:AC266">AB265</f>
        <v>1000000</v>
      </c>
      <c r="AC264" s="42">
        <f t="shared" si="16"/>
        <v>300000</v>
      </c>
      <c r="AD264" s="189">
        <f t="shared" si="14"/>
        <v>30</v>
      </c>
    </row>
    <row r="265" spans="1:30" ht="38.25">
      <c r="A265" s="20"/>
      <c r="B265" s="99" t="s">
        <v>133</v>
      </c>
      <c r="C265" s="85" t="s">
        <v>7</v>
      </c>
      <c r="D265" s="85">
        <v>1</v>
      </c>
      <c r="E265" s="85">
        <v>11</v>
      </c>
      <c r="F265" s="85">
        <v>1</v>
      </c>
      <c r="G265" s="85">
        <v>902</v>
      </c>
      <c r="H265" s="85">
        <v>10230</v>
      </c>
      <c r="I265" s="85">
        <v>83390</v>
      </c>
      <c r="J265" s="57">
        <v>200</v>
      </c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>
        <f t="shared" si="16"/>
        <v>1000000</v>
      </c>
      <c r="AC265" s="47">
        <f t="shared" si="16"/>
        <v>300000</v>
      </c>
      <c r="AD265" s="191">
        <f t="shared" si="14"/>
        <v>30</v>
      </c>
    </row>
    <row r="266" spans="1:30" ht="38.25">
      <c r="A266" s="20"/>
      <c r="B266" s="99" t="s">
        <v>13</v>
      </c>
      <c r="C266" s="85" t="s">
        <v>7</v>
      </c>
      <c r="D266" s="85">
        <v>1</v>
      </c>
      <c r="E266" s="85">
        <v>11</v>
      </c>
      <c r="F266" s="85">
        <v>1</v>
      </c>
      <c r="G266" s="85">
        <v>902</v>
      </c>
      <c r="H266" s="85">
        <v>10230</v>
      </c>
      <c r="I266" s="85">
        <v>83390</v>
      </c>
      <c r="J266" s="57">
        <v>240</v>
      </c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>
        <f t="shared" si="16"/>
        <v>1000000</v>
      </c>
      <c r="AC266" s="47">
        <f t="shared" si="16"/>
        <v>300000</v>
      </c>
      <c r="AD266" s="191">
        <f t="shared" si="14"/>
        <v>30</v>
      </c>
    </row>
    <row r="267" spans="1:30" ht="38.25">
      <c r="A267" s="20"/>
      <c r="B267" s="99" t="s">
        <v>134</v>
      </c>
      <c r="C267" s="85" t="s">
        <v>7</v>
      </c>
      <c r="D267" s="85">
        <v>1</v>
      </c>
      <c r="E267" s="85">
        <v>11</v>
      </c>
      <c r="F267" s="85">
        <v>1</v>
      </c>
      <c r="G267" s="85">
        <v>902</v>
      </c>
      <c r="H267" s="85">
        <v>10230</v>
      </c>
      <c r="I267" s="85">
        <v>83390</v>
      </c>
      <c r="J267" s="57">
        <v>244</v>
      </c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>
        <v>1000000</v>
      </c>
      <c r="AC267" s="47">
        <v>300000</v>
      </c>
      <c r="AD267" s="191">
        <f t="shared" si="14"/>
        <v>30</v>
      </c>
    </row>
    <row r="268" spans="1:30" s="49" customFormat="1" ht="106.5" customHeight="1">
      <c r="A268" s="58" t="s">
        <v>113</v>
      </c>
      <c r="B268" s="129" t="s">
        <v>113</v>
      </c>
      <c r="C268" s="116" t="s">
        <v>7</v>
      </c>
      <c r="D268" s="117">
        <v>1</v>
      </c>
      <c r="E268" s="117">
        <v>11</v>
      </c>
      <c r="F268" s="117">
        <v>1</v>
      </c>
      <c r="G268" s="117">
        <v>902</v>
      </c>
      <c r="H268" s="117">
        <v>14210</v>
      </c>
      <c r="I268" s="117">
        <v>14210</v>
      </c>
      <c r="J268" s="130" t="s">
        <v>0</v>
      </c>
      <c r="K268" s="119">
        <f>K269</f>
        <v>9540</v>
      </c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19">
        <f>W269</f>
        <v>9540</v>
      </c>
      <c r="X268" s="131"/>
      <c r="Y268" s="131"/>
      <c r="Z268" s="131"/>
      <c r="AA268" s="131"/>
      <c r="AB268" s="119">
        <f aca="true" t="shared" si="17" ref="AB268:AC270">AB269</f>
        <v>9540</v>
      </c>
      <c r="AC268" s="119">
        <f t="shared" si="17"/>
        <v>4770</v>
      </c>
      <c r="AD268" s="189">
        <f t="shared" si="14"/>
        <v>50</v>
      </c>
    </row>
    <row r="269" spans="1:30" s="52" customFormat="1" ht="38.25">
      <c r="A269" s="51" t="s">
        <v>66</v>
      </c>
      <c r="B269" s="120" t="s">
        <v>66</v>
      </c>
      <c r="C269" s="121" t="s">
        <v>7</v>
      </c>
      <c r="D269" s="122">
        <v>1</v>
      </c>
      <c r="E269" s="122">
        <v>11</v>
      </c>
      <c r="F269" s="122">
        <v>1</v>
      </c>
      <c r="G269" s="122">
        <v>902</v>
      </c>
      <c r="H269" s="122">
        <v>14210</v>
      </c>
      <c r="I269" s="122">
        <v>14210</v>
      </c>
      <c r="J269" s="123" t="s">
        <v>21</v>
      </c>
      <c r="K269" s="124">
        <f>K270</f>
        <v>9540</v>
      </c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>
        <f>W270</f>
        <v>9540</v>
      </c>
      <c r="X269" s="124"/>
      <c r="Y269" s="124"/>
      <c r="Z269" s="124"/>
      <c r="AA269" s="124"/>
      <c r="AB269" s="124">
        <f t="shared" si="17"/>
        <v>9540</v>
      </c>
      <c r="AC269" s="124">
        <f t="shared" si="17"/>
        <v>4770</v>
      </c>
      <c r="AD269" s="191">
        <f t="shared" si="14"/>
        <v>50</v>
      </c>
    </row>
    <row r="270" spans="1:30" s="52" customFormat="1" ht="12.75">
      <c r="A270" s="51" t="s">
        <v>49</v>
      </c>
      <c r="B270" s="120" t="s">
        <v>49</v>
      </c>
      <c r="C270" s="121" t="s">
        <v>7</v>
      </c>
      <c r="D270" s="122">
        <v>1</v>
      </c>
      <c r="E270" s="122">
        <v>11</v>
      </c>
      <c r="F270" s="122">
        <v>1</v>
      </c>
      <c r="G270" s="122">
        <v>902</v>
      </c>
      <c r="H270" s="122">
        <v>14210</v>
      </c>
      <c r="I270" s="122">
        <v>14210</v>
      </c>
      <c r="J270" s="123">
        <v>610</v>
      </c>
      <c r="K270" s="124">
        <f>K271</f>
        <v>9540</v>
      </c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>
        <f>W271</f>
        <v>9540</v>
      </c>
      <c r="X270" s="124"/>
      <c r="Y270" s="124"/>
      <c r="Z270" s="124"/>
      <c r="AA270" s="124"/>
      <c r="AB270" s="124">
        <f t="shared" si="17"/>
        <v>9540</v>
      </c>
      <c r="AC270" s="124">
        <f t="shared" si="17"/>
        <v>4770</v>
      </c>
      <c r="AD270" s="191">
        <f t="shared" si="14"/>
        <v>50</v>
      </c>
    </row>
    <row r="271" spans="1:30" s="52" customFormat="1" ht="80.25" customHeight="1">
      <c r="A271" s="51" t="s">
        <v>22</v>
      </c>
      <c r="B271" s="120" t="s">
        <v>22</v>
      </c>
      <c r="C271" s="121" t="s">
        <v>7</v>
      </c>
      <c r="D271" s="122">
        <v>1</v>
      </c>
      <c r="E271" s="122">
        <v>11</v>
      </c>
      <c r="F271" s="122">
        <v>1</v>
      </c>
      <c r="G271" s="122">
        <v>902</v>
      </c>
      <c r="H271" s="122">
        <v>14210</v>
      </c>
      <c r="I271" s="122">
        <v>14210</v>
      </c>
      <c r="J271" s="123" t="s">
        <v>23</v>
      </c>
      <c r="K271" s="124">
        <v>9540</v>
      </c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>
        <v>9540</v>
      </c>
      <c r="X271" s="124"/>
      <c r="Y271" s="124"/>
      <c r="Z271" s="124"/>
      <c r="AA271" s="124"/>
      <c r="AB271" s="124">
        <v>9540</v>
      </c>
      <c r="AC271" s="124">
        <v>4770</v>
      </c>
      <c r="AD271" s="191">
        <f t="shared" si="14"/>
        <v>50</v>
      </c>
    </row>
    <row r="272" spans="1:30" s="40" customFormat="1" ht="69.75" customHeight="1" hidden="1">
      <c r="A272" s="45" t="s">
        <v>254</v>
      </c>
      <c r="B272" s="132" t="s">
        <v>254</v>
      </c>
      <c r="C272" s="73" t="s">
        <v>7</v>
      </c>
      <c r="D272" s="64">
        <v>1</v>
      </c>
      <c r="E272" s="64">
        <v>11</v>
      </c>
      <c r="F272" s="64">
        <v>1</v>
      </c>
      <c r="G272" s="64">
        <v>902</v>
      </c>
      <c r="H272" s="64">
        <v>14230</v>
      </c>
      <c r="I272" s="64">
        <v>14230</v>
      </c>
      <c r="J272" s="41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>
        <f>AB273</f>
        <v>0</v>
      </c>
      <c r="AC272" s="42"/>
      <c r="AD272" s="189" t="e">
        <f t="shared" si="14"/>
        <v>#DIV/0!</v>
      </c>
    </row>
    <row r="273" spans="1:30" s="40" customFormat="1" ht="38.25" hidden="1">
      <c r="A273" s="46" t="s">
        <v>255</v>
      </c>
      <c r="B273" s="133" t="s">
        <v>255</v>
      </c>
      <c r="C273" s="55" t="s">
        <v>7</v>
      </c>
      <c r="D273" s="56">
        <v>1</v>
      </c>
      <c r="E273" s="56">
        <v>11</v>
      </c>
      <c r="F273" s="56">
        <v>1</v>
      </c>
      <c r="G273" s="56">
        <v>902</v>
      </c>
      <c r="H273" s="56">
        <v>14230</v>
      </c>
      <c r="I273" s="56">
        <v>14230</v>
      </c>
      <c r="J273" s="57" t="s">
        <v>21</v>
      </c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>
        <f>AB274</f>
        <v>0</v>
      </c>
      <c r="AC273" s="47"/>
      <c r="AD273" s="189" t="e">
        <f t="shared" si="14"/>
        <v>#DIV/0!</v>
      </c>
    </row>
    <row r="274" spans="1:30" s="40" customFormat="1" ht="18.75" customHeight="1" hidden="1">
      <c r="A274" s="46" t="s">
        <v>256</v>
      </c>
      <c r="B274" s="133" t="s">
        <v>256</v>
      </c>
      <c r="C274" s="55" t="s">
        <v>7</v>
      </c>
      <c r="D274" s="56">
        <v>1</v>
      </c>
      <c r="E274" s="56">
        <v>11</v>
      </c>
      <c r="F274" s="56">
        <v>1</v>
      </c>
      <c r="G274" s="56">
        <v>902</v>
      </c>
      <c r="H274" s="56">
        <v>14230</v>
      </c>
      <c r="I274" s="56">
        <v>14230</v>
      </c>
      <c r="J274" s="57">
        <v>610</v>
      </c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>
        <f>AB275</f>
        <v>0</v>
      </c>
      <c r="AC274" s="47"/>
      <c r="AD274" s="189" t="e">
        <f aca="true" t="shared" si="18" ref="AD274:AD337">AC274/AB274*100</f>
        <v>#DIV/0!</v>
      </c>
    </row>
    <row r="275" spans="1:30" s="40" customFormat="1" ht="25.5" hidden="1">
      <c r="A275" s="46" t="s">
        <v>257</v>
      </c>
      <c r="B275" s="133" t="s">
        <v>257</v>
      </c>
      <c r="C275" s="55" t="s">
        <v>7</v>
      </c>
      <c r="D275" s="56">
        <v>1</v>
      </c>
      <c r="E275" s="56">
        <v>11</v>
      </c>
      <c r="F275" s="56">
        <v>1</v>
      </c>
      <c r="G275" s="56">
        <v>902</v>
      </c>
      <c r="H275" s="56">
        <v>14230</v>
      </c>
      <c r="I275" s="56">
        <v>14230</v>
      </c>
      <c r="J275" s="57">
        <v>612</v>
      </c>
      <c r="K275" s="47"/>
      <c r="L275" s="47"/>
      <c r="M275" s="47"/>
      <c r="N275" s="47"/>
      <c r="O275" s="47"/>
      <c r="P275" s="47"/>
      <c r="Q275" s="47">
        <v>2100000</v>
      </c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>
        <v>0</v>
      </c>
      <c r="AC275" s="47"/>
      <c r="AD275" s="189" t="e">
        <f t="shared" si="18"/>
        <v>#DIV/0!</v>
      </c>
    </row>
    <row r="276" spans="1:30" s="40" customFormat="1" ht="47.25" customHeight="1" hidden="1">
      <c r="A276" s="45" t="s">
        <v>254</v>
      </c>
      <c r="B276" s="125" t="s">
        <v>297</v>
      </c>
      <c r="C276" s="73" t="s">
        <v>7</v>
      </c>
      <c r="D276" s="64">
        <v>1</v>
      </c>
      <c r="E276" s="64">
        <v>11</v>
      </c>
      <c r="F276" s="64">
        <v>1</v>
      </c>
      <c r="G276" s="64">
        <v>902</v>
      </c>
      <c r="H276" s="64" t="s">
        <v>258</v>
      </c>
      <c r="I276" s="64" t="s">
        <v>258</v>
      </c>
      <c r="J276" s="41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>
        <f>AB277</f>
        <v>0</v>
      </c>
      <c r="AC276" s="47"/>
      <c r="AD276" s="189" t="e">
        <f t="shared" si="18"/>
        <v>#DIV/0!</v>
      </c>
    </row>
    <row r="277" spans="1:30" s="40" customFormat="1" ht="38.25" hidden="1">
      <c r="A277" s="46" t="s">
        <v>255</v>
      </c>
      <c r="B277" s="133" t="s">
        <v>255</v>
      </c>
      <c r="C277" s="55" t="s">
        <v>7</v>
      </c>
      <c r="D277" s="56">
        <v>1</v>
      </c>
      <c r="E277" s="56">
        <v>11</v>
      </c>
      <c r="F277" s="56">
        <v>1</v>
      </c>
      <c r="G277" s="56">
        <v>902</v>
      </c>
      <c r="H277" s="56" t="s">
        <v>258</v>
      </c>
      <c r="I277" s="56" t="s">
        <v>258</v>
      </c>
      <c r="J277" s="57" t="s">
        <v>21</v>
      </c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>
        <f>AB278</f>
        <v>0</v>
      </c>
      <c r="AC277" s="47"/>
      <c r="AD277" s="189" t="e">
        <f t="shared" si="18"/>
        <v>#DIV/0!</v>
      </c>
    </row>
    <row r="278" spans="1:30" s="40" customFormat="1" ht="25.5" hidden="1">
      <c r="A278" s="46" t="s">
        <v>256</v>
      </c>
      <c r="B278" s="133" t="s">
        <v>256</v>
      </c>
      <c r="C278" s="55" t="s">
        <v>7</v>
      </c>
      <c r="D278" s="56">
        <v>1</v>
      </c>
      <c r="E278" s="56">
        <v>11</v>
      </c>
      <c r="F278" s="56">
        <v>1</v>
      </c>
      <c r="G278" s="56">
        <v>902</v>
      </c>
      <c r="H278" s="56" t="s">
        <v>258</v>
      </c>
      <c r="I278" s="56" t="s">
        <v>258</v>
      </c>
      <c r="J278" s="57">
        <v>610</v>
      </c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>
        <f>AB279</f>
        <v>0</v>
      </c>
      <c r="AC278" s="47"/>
      <c r="AD278" s="189" t="e">
        <f t="shared" si="18"/>
        <v>#DIV/0!</v>
      </c>
    </row>
    <row r="279" spans="1:30" s="40" customFormat="1" ht="25.5" hidden="1">
      <c r="A279" s="46" t="s">
        <v>257</v>
      </c>
      <c r="B279" s="133" t="s">
        <v>257</v>
      </c>
      <c r="C279" s="55" t="s">
        <v>7</v>
      </c>
      <c r="D279" s="56">
        <v>1</v>
      </c>
      <c r="E279" s="56">
        <v>11</v>
      </c>
      <c r="F279" s="56">
        <v>1</v>
      </c>
      <c r="G279" s="56">
        <v>902</v>
      </c>
      <c r="H279" s="56" t="s">
        <v>258</v>
      </c>
      <c r="I279" s="56" t="s">
        <v>258</v>
      </c>
      <c r="J279" s="57">
        <v>612</v>
      </c>
      <c r="K279" s="47"/>
      <c r="L279" s="47"/>
      <c r="M279" s="47"/>
      <c r="N279" s="47"/>
      <c r="O279" s="47"/>
      <c r="P279" s="47"/>
      <c r="Q279" s="47">
        <v>2822675.17</v>
      </c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>
        <v>0</v>
      </c>
      <c r="AC279" s="47"/>
      <c r="AD279" s="189" t="e">
        <f t="shared" si="18"/>
        <v>#DIV/0!</v>
      </c>
    </row>
    <row r="280" spans="1:30" s="49" customFormat="1" ht="57.75" customHeight="1">
      <c r="A280" s="58" t="s">
        <v>37</v>
      </c>
      <c r="B280" s="129" t="s">
        <v>37</v>
      </c>
      <c r="C280" s="116" t="s">
        <v>7</v>
      </c>
      <c r="D280" s="117">
        <v>1</v>
      </c>
      <c r="E280" s="117">
        <v>11</v>
      </c>
      <c r="F280" s="117">
        <v>1</v>
      </c>
      <c r="G280" s="117">
        <v>902</v>
      </c>
      <c r="H280" s="117">
        <v>16710</v>
      </c>
      <c r="I280" s="117">
        <v>16710</v>
      </c>
      <c r="J280" s="130" t="s">
        <v>0</v>
      </c>
      <c r="K280" s="119">
        <f>K281</f>
        <v>144000</v>
      </c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19">
        <f>W281</f>
        <v>93000</v>
      </c>
      <c r="X280" s="131"/>
      <c r="Y280" s="131"/>
      <c r="Z280" s="131"/>
      <c r="AA280" s="131"/>
      <c r="AB280" s="119">
        <f>AB281</f>
        <v>93000</v>
      </c>
      <c r="AC280" s="119">
        <f>AC281</f>
        <v>74500</v>
      </c>
      <c r="AD280" s="189">
        <f t="shared" si="18"/>
        <v>80.10752688172043</v>
      </c>
    </row>
    <row r="281" spans="1:30" s="52" customFormat="1" ht="25.5">
      <c r="A281" s="51" t="s">
        <v>28</v>
      </c>
      <c r="B281" s="120" t="s">
        <v>28</v>
      </c>
      <c r="C281" s="121" t="s">
        <v>7</v>
      </c>
      <c r="D281" s="122">
        <v>1</v>
      </c>
      <c r="E281" s="122">
        <v>11</v>
      </c>
      <c r="F281" s="122">
        <v>1</v>
      </c>
      <c r="G281" s="122">
        <v>902</v>
      </c>
      <c r="H281" s="122">
        <v>16710</v>
      </c>
      <c r="I281" s="122">
        <v>16710</v>
      </c>
      <c r="J281" s="123">
        <v>300</v>
      </c>
      <c r="K281" s="124">
        <f>K282</f>
        <v>144000</v>
      </c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>
        <f>W282</f>
        <v>93000</v>
      </c>
      <c r="X281" s="124"/>
      <c r="Y281" s="124"/>
      <c r="Z281" s="124"/>
      <c r="AA281" s="124"/>
      <c r="AB281" s="124">
        <f>AB282</f>
        <v>93000</v>
      </c>
      <c r="AC281" s="124">
        <f>AC282</f>
        <v>74500</v>
      </c>
      <c r="AD281" s="191">
        <f t="shared" si="18"/>
        <v>80.10752688172043</v>
      </c>
    </row>
    <row r="282" spans="1:30" s="52" customFormat="1" ht="38.25">
      <c r="A282" s="51" t="s">
        <v>78</v>
      </c>
      <c r="B282" s="120" t="s">
        <v>78</v>
      </c>
      <c r="C282" s="121" t="s">
        <v>7</v>
      </c>
      <c r="D282" s="122">
        <v>1</v>
      </c>
      <c r="E282" s="122">
        <v>11</v>
      </c>
      <c r="F282" s="122">
        <v>1</v>
      </c>
      <c r="G282" s="122">
        <v>902</v>
      </c>
      <c r="H282" s="122">
        <v>16710</v>
      </c>
      <c r="I282" s="122">
        <v>16710</v>
      </c>
      <c r="J282" s="123">
        <v>320</v>
      </c>
      <c r="K282" s="124">
        <f>K284</f>
        <v>144000</v>
      </c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>
        <f>W284+W283</f>
        <v>93000</v>
      </c>
      <c r="X282" s="124"/>
      <c r="Y282" s="124"/>
      <c r="Z282" s="124"/>
      <c r="AA282" s="124"/>
      <c r="AB282" s="124">
        <f>AB284+AB283</f>
        <v>93000</v>
      </c>
      <c r="AC282" s="124">
        <f>AC284+AC283</f>
        <v>74500</v>
      </c>
      <c r="AD282" s="191">
        <f t="shared" si="18"/>
        <v>80.10752688172043</v>
      </c>
    </row>
    <row r="283" spans="1:30" s="52" customFormat="1" ht="38.25">
      <c r="A283" s="51"/>
      <c r="B283" s="120" t="s">
        <v>31</v>
      </c>
      <c r="C283" s="121" t="s">
        <v>7</v>
      </c>
      <c r="D283" s="122">
        <v>1</v>
      </c>
      <c r="E283" s="122">
        <v>11</v>
      </c>
      <c r="F283" s="122">
        <v>1</v>
      </c>
      <c r="G283" s="122">
        <v>902</v>
      </c>
      <c r="H283" s="122">
        <v>16710</v>
      </c>
      <c r="I283" s="122">
        <v>16710</v>
      </c>
      <c r="J283" s="123">
        <v>321</v>
      </c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>
        <v>93000</v>
      </c>
      <c r="AB283" s="124">
        <f>AA283</f>
        <v>93000</v>
      </c>
      <c r="AC283" s="124">
        <v>74500</v>
      </c>
      <c r="AD283" s="191">
        <f t="shared" si="18"/>
        <v>80.10752688172043</v>
      </c>
    </row>
    <row r="284" spans="1:30" s="52" customFormat="1" ht="38.25">
      <c r="A284" s="51" t="s">
        <v>30</v>
      </c>
      <c r="B284" s="120" t="s">
        <v>30</v>
      </c>
      <c r="C284" s="121" t="s">
        <v>7</v>
      </c>
      <c r="D284" s="122">
        <v>1</v>
      </c>
      <c r="E284" s="122">
        <v>11</v>
      </c>
      <c r="F284" s="122">
        <v>1</v>
      </c>
      <c r="G284" s="122">
        <v>902</v>
      </c>
      <c r="H284" s="122">
        <v>16710</v>
      </c>
      <c r="I284" s="122">
        <v>16710</v>
      </c>
      <c r="J284" s="123">
        <v>323</v>
      </c>
      <c r="K284" s="124">
        <v>144000</v>
      </c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>
        <v>93000</v>
      </c>
      <c r="X284" s="124"/>
      <c r="Y284" s="124"/>
      <c r="Z284" s="124"/>
      <c r="AA284" s="124">
        <v>-93000</v>
      </c>
      <c r="AB284" s="176">
        <f>93000+AA284</f>
        <v>0</v>
      </c>
      <c r="AC284" s="124"/>
      <c r="AD284" s="190" t="e">
        <f t="shared" si="18"/>
        <v>#DIV/0!</v>
      </c>
    </row>
    <row r="285" spans="1:30" s="49" customFormat="1" ht="192.75" customHeight="1">
      <c r="A285" s="60" t="s">
        <v>38</v>
      </c>
      <c r="B285" s="173" t="s">
        <v>331</v>
      </c>
      <c r="C285" s="116" t="s">
        <v>7</v>
      </c>
      <c r="D285" s="117">
        <v>1</v>
      </c>
      <c r="E285" s="117">
        <v>11</v>
      </c>
      <c r="F285" s="117">
        <v>1</v>
      </c>
      <c r="G285" s="117">
        <v>902</v>
      </c>
      <c r="H285" s="117">
        <v>16720</v>
      </c>
      <c r="I285" s="117">
        <v>16721</v>
      </c>
      <c r="J285" s="130"/>
      <c r="K285" s="119">
        <f>K286+K296</f>
        <v>23898100</v>
      </c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19">
        <f>W286</f>
        <v>1563080</v>
      </c>
      <c r="X285" s="131"/>
      <c r="Y285" s="131"/>
      <c r="Z285" s="131"/>
      <c r="AA285" s="131"/>
      <c r="AB285" s="119">
        <f>AB286</f>
        <v>1563080</v>
      </c>
      <c r="AC285" s="119">
        <f>AC286</f>
        <v>1113450.54</v>
      </c>
      <c r="AD285" s="189">
        <f t="shared" si="18"/>
        <v>71.23439235355836</v>
      </c>
    </row>
    <row r="286" spans="1:30" s="52" customFormat="1" ht="81" customHeight="1">
      <c r="A286" s="51" t="s">
        <v>8</v>
      </c>
      <c r="B286" s="120" t="s">
        <v>8</v>
      </c>
      <c r="C286" s="121" t="s">
        <v>7</v>
      </c>
      <c r="D286" s="122">
        <v>1</v>
      </c>
      <c r="E286" s="122">
        <v>11</v>
      </c>
      <c r="F286" s="122">
        <v>1</v>
      </c>
      <c r="G286" s="122">
        <v>902</v>
      </c>
      <c r="H286" s="122">
        <v>16720</v>
      </c>
      <c r="I286" s="122">
        <v>16721</v>
      </c>
      <c r="J286" s="123">
        <v>100</v>
      </c>
      <c r="K286" s="124">
        <f>K287</f>
        <v>1502960</v>
      </c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>
        <f>W287</f>
        <v>1563080</v>
      </c>
      <c r="X286" s="124"/>
      <c r="Y286" s="124"/>
      <c r="Z286" s="124"/>
      <c r="AA286" s="124"/>
      <c r="AB286" s="124">
        <f>AB287</f>
        <v>1563080</v>
      </c>
      <c r="AC286" s="124">
        <f>AC287</f>
        <v>1113450.54</v>
      </c>
      <c r="AD286" s="191">
        <f t="shared" si="18"/>
        <v>71.23439235355836</v>
      </c>
    </row>
    <row r="287" spans="1:30" s="52" customFormat="1" ht="41.25" customHeight="1">
      <c r="A287" s="51" t="s">
        <v>10</v>
      </c>
      <c r="B287" s="120" t="s">
        <v>10</v>
      </c>
      <c r="C287" s="121" t="s">
        <v>7</v>
      </c>
      <c r="D287" s="122">
        <v>1</v>
      </c>
      <c r="E287" s="122">
        <v>11</v>
      </c>
      <c r="F287" s="122">
        <v>1</v>
      </c>
      <c r="G287" s="122">
        <v>902</v>
      </c>
      <c r="H287" s="122">
        <v>16720</v>
      </c>
      <c r="I287" s="122">
        <v>16721</v>
      </c>
      <c r="J287" s="123">
        <v>120</v>
      </c>
      <c r="K287" s="124">
        <f>K288+K290</f>
        <v>1502960</v>
      </c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>
        <f>W288+W290</f>
        <v>1563080</v>
      </c>
      <c r="X287" s="124"/>
      <c r="Y287" s="124"/>
      <c r="Z287" s="124"/>
      <c r="AA287" s="124"/>
      <c r="AB287" s="124">
        <f>AB288+AB290+AB289</f>
        <v>1563080</v>
      </c>
      <c r="AC287" s="124">
        <f>AC288+AC290+AC289</f>
        <v>1113450.54</v>
      </c>
      <c r="AD287" s="191">
        <f t="shared" si="18"/>
        <v>71.23439235355836</v>
      </c>
    </row>
    <row r="288" spans="1:30" s="52" customFormat="1" ht="40.5" customHeight="1">
      <c r="A288" s="51" t="s">
        <v>131</v>
      </c>
      <c r="B288" s="120" t="s">
        <v>131</v>
      </c>
      <c r="C288" s="121" t="s">
        <v>7</v>
      </c>
      <c r="D288" s="122">
        <v>1</v>
      </c>
      <c r="E288" s="122">
        <v>11</v>
      </c>
      <c r="F288" s="122">
        <v>1</v>
      </c>
      <c r="G288" s="122">
        <v>902</v>
      </c>
      <c r="H288" s="122">
        <v>16720</v>
      </c>
      <c r="I288" s="122">
        <v>16721</v>
      </c>
      <c r="J288" s="123">
        <v>121</v>
      </c>
      <c r="K288" s="124">
        <v>1154347.16</v>
      </c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>
        <v>1200522.27</v>
      </c>
      <c r="X288" s="124"/>
      <c r="Y288" s="124"/>
      <c r="Z288" s="124"/>
      <c r="AA288" s="124"/>
      <c r="AB288" s="124">
        <v>1150522.27</v>
      </c>
      <c r="AC288" s="124">
        <v>819106.56</v>
      </c>
      <c r="AD288" s="191">
        <f t="shared" si="18"/>
        <v>71.19432464353777</v>
      </c>
    </row>
    <row r="289" spans="1:30" s="52" customFormat="1" ht="60.75" customHeight="1">
      <c r="A289" s="51"/>
      <c r="B289" s="99" t="s">
        <v>57</v>
      </c>
      <c r="C289" s="121" t="s">
        <v>7</v>
      </c>
      <c r="D289" s="122">
        <v>1</v>
      </c>
      <c r="E289" s="122">
        <v>11</v>
      </c>
      <c r="F289" s="122">
        <v>1</v>
      </c>
      <c r="G289" s="122">
        <v>902</v>
      </c>
      <c r="H289" s="122">
        <v>16720</v>
      </c>
      <c r="I289" s="122">
        <v>16721</v>
      </c>
      <c r="J289" s="123">
        <v>122</v>
      </c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>
        <v>50000</v>
      </c>
      <c r="AC289" s="124">
        <v>50000</v>
      </c>
      <c r="AD289" s="191">
        <f t="shared" si="18"/>
        <v>100</v>
      </c>
    </row>
    <row r="290" spans="1:30" s="52" customFormat="1" ht="71.25" customHeight="1">
      <c r="A290" s="51" t="s">
        <v>132</v>
      </c>
      <c r="B290" s="120" t="s">
        <v>132</v>
      </c>
      <c r="C290" s="121" t="s">
        <v>7</v>
      </c>
      <c r="D290" s="122">
        <v>1</v>
      </c>
      <c r="E290" s="122">
        <v>11</v>
      </c>
      <c r="F290" s="122">
        <v>1</v>
      </c>
      <c r="G290" s="122">
        <v>902</v>
      </c>
      <c r="H290" s="122">
        <v>16720</v>
      </c>
      <c r="I290" s="122">
        <v>16721</v>
      </c>
      <c r="J290" s="123">
        <v>129</v>
      </c>
      <c r="K290" s="124">
        <v>348612.84</v>
      </c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>
        <v>362557.73</v>
      </c>
      <c r="X290" s="124"/>
      <c r="Y290" s="124"/>
      <c r="Z290" s="124"/>
      <c r="AA290" s="124"/>
      <c r="AB290" s="124">
        <v>362557.73</v>
      </c>
      <c r="AC290" s="124">
        <v>244343.98</v>
      </c>
      <c r="AD290" s="191">
        <f t="shared" si="18"/>
        <v>67.39450293888369</v>
      </c>
    </row>
    <row r="291" spans="1:30" s="52" customFormat="1" ht="169.5" customHeight="1">
      <c r="A291" s="51"/>
      <c r="B291" s="173" t="s">
        <v>332</v>
      </c>
      <c r="C291" s="116" t="s">
        <v>7</v>
      </c>
      <c r="D291" s="117">
        <v>1</v>
      </c>
      <c r="E291" s="117">
        <v>11</v>
      </c>
      <c r="F291" s="117">
        <v>1</v>
      </c>
      <c r="G291" s="117">
        <v>902</v>
      </c>
      <c r="H291" s="117">
        <v>16720</v>
      </c>
      <c r="I291" s="117">
        <v>16722</v>
      </c>
      <c r="J291" s="118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>
        <f>W292</f>
        <v>34990</v>
      </c>
      <c r="X291" s="119"/>
      <c r="Y291" s="119"/>
      <c r="Z291" s="119"/>
      <c r="AA291" s="119"/>
      <c r="AB291" s="119">
        <f aca="true" t="shared" si="19" ref="AB291:AC293">AB292</f>
        <v>35000</v>
      </c>
      <c r="AC291" s="119">
        <f t="shared" si="19"/>
        <v>28000</v>
      </c>
      <c r="AD291" s="189">
        <f t="shared" si="18"/>
        <v>80</v>
      </c>
    </row>
    <row r="292" spans="1:30" s="52" customFormat="1" ht="38.25">
      <c r="A292" s="51"/>
      <c r="B292" s="120" t="s">
        <v>133</v>
      </c>
      <c r="C292" s="121" t="s">
        <v>7</v>
      </c>
      <c r="D292" s="122">
        <v>1</v>
      </c>
      <c r="E292" s="122">
        <v>11</v>
      </c>
      <c r="F292" s="122">
        <v>1</v>
      </c>
      <c r="G292" s="122">
        <v>902</v>
      </c>
      <c r="H292" s="122">
        <v>16720</v>
      </c>
      <c r="I292" s="122">
        <v>16722</v>
      </c>
      <c r="J292" s="123">
        <v>200</v>
      </c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>
        <f>W293</f>
        <v>34990</v>
      </c>
      <c r="X292" s="124"/>
      <c r="Y292" s="124"/>
      <c r="Z292" s="124"/>
      <c r="AA292" s="124"/>
      <c r="AB292" s="124">
        <f t="shared" si="19"/>
        <v>35000</v>
      </c>
      <c r="AC292" s="124">
        <f t="shared" si="19"/>
        <v>28000</v>
      </c>
      <c r="AD292" s="191">
        <f t="shared" si="18"/>
        <v>80</v>
      </c>
    </row>
    <row r="293" spans="1:30" s="52" customFormat="1" ht="38.25">
      <c r="A293" s="51"/>
      <c r="B293" s="120" t="s">
        <v>13</v>
      </c>
      <c r="C293" s="121" t="s">
        <v>7</v>
      </c>
      <c r="D293" s="122">
        <v>1</v>
      </c>
      <c r="E293" s="122">
        <v>11</v>
      </c>
      <c r="F293" s="122">
        <v>1</v>
      </c>
      <c r="G293" s="122">
        <v>902</v>
      </c>
      <c r="H293" s="122">
        <v>16720</v>
      </c>
      <c r="I293" s="122">
        <v>16722</v>
      </c>
      <c r="J293" s="123">
        <v>240</v>
      </c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>
        <f>W294</f>
        <v>34990</v>
      </c>
      <c r="X293" s="124"/>
      <c r="Y293" s="124"/>
      <c r="Z293" s="124"/>
      <c r="AA293" s="124"/>
      <c r="AB293" s="124">
        <f t="shared" si="19"/>
        <v>35000</v>
      </c>
      <c r="AC293" s="124">
        <f t="shared" si="19"/>
        <v>28000</v>
      </c>
      <c r="AD293" s="191">
        <f t="shared" si="18"/>
        <v>80</v>
      </c>
    </row>
    <row r="294" spans="1:30" s="52" customFormat="1" ht="38.25">
      <c r="A294" s="51"/>
      <c r="B294" s="120" t="s">
        <v>134</v>
      </c>
      <c r="C294" s="121" t="s">
        <v>7</v>
      </c>
      <c r="D294" s="122">
        <v>1</v>
      </c>
      <c r="E294" s="122">
        <v>11</v>
      </c>
      <c r="F294" s="122">
        <v>1</v>
      </c>
      <c r="G294" s="122">
        <v>902</v>
      </c>
      <c r="H294" s="122">
        <v>16720</v>
      </c>
      <c r="I294" s="122">
        <v>16722</v>
      </c>
      <c r="J294" s="123">
        <v>244</v>
      </c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>
        <v>34990</v>
      </c>
      <c r="X294" s="124"/>
      <c r="Y294" s="124"/>
      <c r="Z294" s="124"/>
      <c r="AA294" s="124"/>
      <c r="AB294" s="124">
        <v>35000</v>
      </c>
      <c r="AC294" s="124">
        <v>28000</v>
      </c>
      <c r="AD294" s="191">
        <f t="shared" si="18"/>
        <v>80</v>
      </c>
    </row>
    <row r="295" spans="1:30" s="52" customFormat="1" ht="195" customHeight="1">
      <c r="A295" s="51"/>
      <c r="B295" s="173" t="s">
        <v>330</v>
      </c>
      <c r="C295" s="116" t="s">
        <v>7</v>
      </c>
      <c r="D295" s="117">
        <v>1</v>
      </c>
      <c r="E295" s="117">
        <v>11</v>
      </c>
      <c r="F295" s="117">
        <v>1</v>
      </c>
      <c r="G295" s="117">
        <v>902</v>
      </c>
      <c r="H295" s="117">
        <v>16720</v>
      </c>
      <c r="I295" s="117">
        <v>16723</v>
      </c>
      <c r="J295" s="123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19">
        <f>W296</f>
        <v>22972030</v>
      </c>
      <c r="X295" s="124"/>
      <c r="Y295" s="124"/>
      <c r="Z295" s="124"/>
      <c r="AA295" s="124"/>
      <c r="AB295" s="119">
        <f>AB296</f>
        <v>22972020</v>
      </c>
      <c r="AC295" s="119">
        <f>AC296</f>
        <v>16040594</v>
      </c>
      <c r="AD295" s="189">
        <f t="shared" si="18"/>
        <v>69.82665869174761</v>
      </c>
    </row>
    <row r="296" spans="1:30" s="52" customFormat="1" ht="25.5">
      <c r="A296" s="51" t="s">
        <v>28</v>
      </c>
      <c r="B296" s="120" t="s">
        <v>28</v>
      </c>
      <c r="C296" s="121" t="s">
        <v>7</v>
      </c>
      <c r="D296" s="122">
        <v>1</v>
      </c>
      <c r="E296" s="122">
        <v>11</v>
      </c>
      <c r="F296" s="122">
        <v>1</v>
      </c>
      <c r="G296" s="122">
        <v>902</v>
      </c>
      <c r="H296" s="122">
        <v>16720</v>
      </c>
      <c r="I296" s="122">
        <v>16723</v>
      </c>
      <c r="J296" s="123">
        <v>300</v>
      </c>
      <c r="K296" s="124">
        <f>K297+K299</f>
        <v>22395140</v>
      </c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>
        <f>W297+W299</f>
        <v>22972030</v>
      </c>
      <c r="X296" s="124"/>
      <c r="Y296" s="124"/>
      <c r="Z296" s="124"/>
      <c r="AA296" s="124"/>
      <c r="AB296" s="124">
        <f>AB297+AB299</f>
        <v>22972020</v>
      </c>
      <c r="AC296" s="124">
        <f>AC297+AC299</f>
        <v>16040594</v>
      </c>
      <c r="AD296" s="191">
        <f t="shared" si="18"/>
        <v>69.82665869174761</v>
      </c>
    </row>
    <row r="297" spans="1:30" s="52" customFormat="1" ht="25.5">
      <c r="A297" s="51" t="s">
        <v>50</v>
      </c>
      <c r="B297" s="120" t="s">
        <v>50</v>
      </c>
      <c r="C297" s="121" t="s">
        <v>7</v>
      </c>
      <c r="D297" s="122">
        <v>1</v>
      </c>
      <c r="E297" s="122">
        <v>11</v>
      </c>
      <c r="F297" s="122">
        <v>1</v>
      </c>
      <c r="G297" s="122">
        <v>902</v>
      </c>
      <c r="H297" s="122">
        <v>16720</v>
      </c>
      <c r="I297" s="122">
        <v>16723</v>
      </c>
      <c r="J297" s="123">
        <v>310</v>
      </c>
      <c r="K297" s="124">
        <f>K298</f>
        <v>18267180</v>
      </c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>
        <f>W298</f>
        <v>18737172</v>
      </c>
      <c r="X297" s="124"/>
      <c r="Y297" s="124"/>
      <c r="Z297" s="124"/>
      <c r="AA297" s="124"/>
      <c r="AB297" s="124">
        <f>AB298</f>
        <v>18737162</v>
      </c>
      <c r="AC297" s="124">
        <f>AC298</f>
        <v>12929694</v>
      </c>
      <c r="AD297" s="191">
        <f t="shared" si="18"/>
        <v>69.0056156850221</v>
      </c>
    </row>
    <row r="298" spans="1:30" s="52" customFormat="1" ht="38.25">
      <c r="A298" s="51" t="s">
        <v>33</v>
      </c>
      <c r="B298" s="120" t="s">
        <v>33</v>
      </c>
      <c r="C298" s="121" t="s">
        <v>7</v>
      </c>
      <c r="D298" s="122">
        <v>1</v>
      </c>
      <c r="E298" s="122">
        <v>11</v>
      </c>
      <c r="F298" s="122">
        <v>1</v>
      </c>
      <c r="G298" s="122">
        <v>902</v>
      </c>
      <c r="H298" s="122">
        <v>16720</v>
      </c>
      <c r="I298" s="122">
        <v>16723</v>
      </c>
      <c r="J298" s="123">
        <v>313</v>
      </c>
      <c r="K298" s="124">
        <v>18267180</v>
      </c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>
        <v>18737172</v>
      </c>
      <c r="X298" s="124"/>
      <c r="Y298" s="124"/>
      <c r="Z298" s="124"/>
      <c r="AA298" s="124"/>
      <c r="AB298" s="124">
        <v>18737162</v>
      </c>
      <c r="AC298" s="124">
        <v>12929694</v>
      </c>
      <c r="AD298" s="191">
        <f t="shared" si="18"/>
        <v>69.0056156850221</v>
      </c>
    </row>
    <row r="299" spans="1:30" s="52" customFormat="1" ht="38.25">
      <c r="A299" s="51" t="s">
        <v>78</v>
      </c>
      <c r="B299" s="120" t="s">
        <v>78</v>
      </c>
      <c r="C299" s="121" t="s">
        <v>7</v>
      </c>
      <c r="D299" s="122">
        <v>1</v>
      </c>
      <c r="E299" s="122">
        <v>11</v>
      </c>
      <c r="F299" s="122">
        <v>1</v>
      </c>
      <c r="G299" s="122">
        <v>902</v>
      </c>
      <c r="H299" s="122">
        <v>16720</v>
      </c>
      <c r="I299" s="122">
        <v>16723</v>
      </c>
      <c r="J299" s="123">
        <v>320</v>
      </c>
      <c r="K299" s="124">
        <f>K300</f>
        <v>4127960</v>
      </c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>
        <f>W300</f>
        <v>4234858</v>
      </c>
      <c r="X299" s="124"/>
      <c r="Y299" s="124"/>
      <c r="Z299" s="124"/>
      <c r="AA299" s="124"/>
      <c r="AB299" s="124">
        <f>AB300</f>
        <v>4234858</v>
      </c>
      <c r="AC299" s="124">
        <f>AC300</f>
        <v>3110900</v>
      </c>
      <c r="AD299" s="191">
        <f t="shared" si="18"/>
        <v>73.45936983011</v>
      </c>
    </row>
    <row r="300" spans="1:30" s="52" customFormat="1" ht="38.25">
      <c r="A300" s="51" t="s">
        <v>30</v>
      </c>
      <c r="B300" s="120" t="s">
        <v>30</v>
      </c>
      <c r="C300" s="121" t="s">
        <v>7</v>
      </c>
      <c r="D300" s="122">
        <v>1</v>
      </c>
      <c r="E300" s="122">
        <v>11</v>
      </c>
      <c r="F300" s="122">
        <v>1</v>
      </c>
      <c r="G300" s="122">
        <v>902</v>
      </c>
      <c r="H300" s="122">
        <v>16720</v>
      </c>
      <c r="I300" s="122">
        <v>16723</v>
      </c>
      <c r="J300" s="123">
        <v>323</v>
      </c>
      <c r="K300" s="124">
        <v>4127960</v>
      </c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>
        <v>4234858</v>
      </c>
      <c r="X300" s="124"/>
      <c r="Y300" s="124"/>
      <c r="Z300" s="124"/>
      <c r="AA300" s="124"/>
      <c r="AB300" s="124">
        <v>4234858</v>
      </c>
      <c r="AC300" s="124">
        <v>3110900</v>
      </c>
      <c r="AD300" s="191">
        <f t="shared" si="18"/>
        <v>73.45936983011</v>
      </c>
    </row>
    <row r="301" spans="1:30" s="49" customFormat="1" ht="69.75" customHeight="1">
      <c r="A301" s="29" t="s">
        <v>83</v>
      </c>
      <c r="B301" s="115" t="s">
        <v>83</v>
      </c>
      <c r="C301" s="116" t="s">
        <v>7</v>
      </c>
      <c r="D301" s="117">
        <v>1</v>
      </c>
      <c r="E301" s="117">
        <v>11</v>
      </c>
      <c r="F301" s="117">
        <v>1</v>
      </c>
      <c r="G301" s="117">
        <v>902</v>
      </c>
      <c r="H301" s="117">
        <v>17900</v>
      </c>
      <c r="I301" s="117">
        <v>17900</v>
      </c>
      <c r="J301" s="118"/>
      <c r="K301" s="119">
        <f>K302+K306</f>
        <v>300592</v>
      </c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>
        <f>W302+W306</f>
        <v>312616</v>
      </c>
      <c r="X301" s="119"/>
      <c r="Y301" s="119"/>
      <c r="Z301" s="119"/>
      <c r="AA301" s="119"/>
      <c r="AB301" s="119">
        <f>AB302+AB306</f>
        <v>312616</v>
      </c>
      <c r="AC301" s="119">
        <f>AC302+AC306</f>
        <v>158249.93</v>
      </c>
      <c r="AD301" s="189">
        <f t="shared" si="18"/>
        <v>50.62118701537989</v>
      </c>
    </row>
    <row r="302" spans="1:30" s="52" customFormat="1" ht="76.5">
      <c r="A302" s="51" t="s">
        <v>8</v>
      </c>
      <c r="B302" s="120" t="s">
        <v>8</v>
      </c>
      <c r="C302" s="121" t="s">
        <v>7</v>
      </c>
      <c r="D302" s="122">
        <v>1</v>
      </c>
      <c r="E302" s="122">
        <v>11</v>
      </c>
      <c r="F302" s="122">
        <v>1</v>
      </c>
      <c r="G302" s="122">
        <v>902</v>
      </c>
      <c r="H302" s="122">
        <v>17900</v>
      </c>
      <c r="I302" s="122">
        <v>17900</v>
      </c>
      <c r="J302" s="123">
        <v>100</v>
      </c>
      <c r="K302" s="124">
        <f>K303</f>
        <v>203286.91</v>
      </c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>
        <f>W303</f>
        <v>211418.41</v>
      </c>
      <c r="X302" s="124"/>
      <c r="Y302" s="124"/>
      <c r="Z302" s="124"/>
      <c r="AA302" s="124"/>
      <c r="AB302" s="124">
        <f>AB303</f>
        <v>211418.41</v>
      </c>
      <c r="AC302" s="124">
        <f>AC303</f>
        <v>86599.93</v>
      </c>
      <c r="AD302" s="191">
        <f t="shared" si="18"/>
        <v>40.961394989206475</v>
      </c>
    </row>
    <row r="303" spans="1:30" s="52" customFormat="1" ht="38.25">
      <c r="A303" s="51" t="s">
        <v>10</v>
      </c>
      <c r="B303" s="120" t="s">
        <v>10</v>
      </c>
      <c r="C303" s="121" t="s">
        <v>7</v>
      </c>
      <c r="D303" s="122">
        <v>1</v>
      </c>
      <c r="E303" s="122">
        <v>11</v>
      </c>
      <c r="F303" s="122">
        <v>1</v>
      </c>
      <c r="G303" s="122">
        <v>902</v>
      </c>
      <c r="H303" s="122">
        <v>17900</v>
      </c>
      <c r="I303" s="122">
        <v>17900</v>
      </c>
      <c r="J303" s="123">
        <v>120</v>
      </c>
      <c r="K303" s="124">
        <f>K304+K305</f>
        <v>203286.91</v>
      </c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>
        <f>W304+W305</f>
        <v>211418.41</v>
      </c>
      <c r="X303" s="124"/>
      <c r="Y303" s="124"/>
      <c r="Z303" s="124"/>
      <c r="AA303" s="124"/>
      <c r="AB303" s="124">
        <f>AB304+AB305</f>
        <v>211418.41</v>
      </c>
      <c r="AC303" s="124">
        <f>AC304+AC305</f>
        <v>86599.93</v>
      </c>
      <c r="AD303" s="191">
        <f t="shared" si="18"/>
        <v>40.961394989206475</v>
      </c>
    </row>
    <row r="304" spans="1:30" s="52" customFormat="1" ht="25.5">
      <c r="A304" s="51" t="s">
        <v>131</v>
      </c>
      <c r="B304" s="120" t="s">
        <v>131</v>
      </c>
      <c r="C304" s="121" t="s">
        <v>7</v>
      </c>
      <c r="D304" s="122">
        <v>1</v>
      </c>
      <c r="E304" s="122">
        <v>11</v>
      </c>
      <c r="F304" s="122">
        <v>1</v>
      </c>
      <c r="G304" s="122">
        <v>902</v>
      </c>
      <c r="H304" s="122">
        <v>17900</v>
      </c>
      <c r="I304" s="122">
        <v>17900</v>
      </c>
      <c r="J304" s="123">
        <v>121</v>
      </c>
      <c r="K304" s="124">
        <v>156134.34</v>
      </c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>
        <v>162379.73</v>
      </c>
      <c r="X304" s="124"/>
      <c r="Y304" s="124"/>
      <c r="Z304" s="124"/>
      <c r="AA304" s="124"/>
      <c r="AB304" s="124">
        <v>162379.73</v>
      </c>
      <c r="AC304" s="124">
        <v>66513</v>
      </c>
      <c r="AD304" s="191">
        <f t="shared" si="18"/>
        <v>40.96139339559192</v>
      </c>
    </row>
    <row r="305" spans="1:30" s="52" customFormat="1" ht="63.75">
      <c r="A305" s="51" t="s">
        <v>132</v>
      </c>
      <c r="B305" s="120" t="s">
        <v>132</v>
      </c>
      <c r="C305" s="121" t="s">
        <v>7</v>
      </c>
      <c r="D305" s="122">
        <v>1</v>
      </c>
      <c r="E305" s="122">
        <v>11</v>
      </c>
      <c r="F305" s="122">
        <v>1</v>
      </c>
      <c r="G305" s="122">
        <v>902</v>
      </c>
      <c r="H305" s="122">
        <v>17900</v>
      </c>
      <c r="I305" s="122">
        <v>17900</v>
      </c>
      <c r="J305" s="123">
        <v>129</v>
      </c>
      <c r="K305" s="124">
        <v>47152.57</v>
      </c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>
        <v>49038.68</v>
      </c>
      <c r="X305" s="124"/>
      <c r="Y305" s="124"/>
      <c r="Z305" s="124"/>
      <c r="AA305" s="124"/>
      <c r="AB305" s="124">
        <v>49038.68</v>
      </c>
      <c r="AC305" s="124">
        <v>20086.93</v>
      </c>
      <c r="AD305" s="191">
        <f t="shared" si="18"/>
        <v>40.96140026607568</v>
      </c>
    </row>
    <row r="306" spans="1:30" s="52" customFormat="1" ht="38.25">
      <c r="A306" s="51" t="s">
        <v>133</v>
      </c>
      <c r="B306" s="120" t="s">
        <v>133</v>
      </c>
      <c r="C306" s="121" t="s">
        <v>7</v>
      </c>
      <c r="D306" s="122">
        <v>1</v>
      </c>
      <c r="E306" s="122">
        <v>11</v>
      </c>
      <c r="F306" s="122">
        <v>1</v>
      </c>
      <c r="G306" s="122">
        <v>902</v>
      </c>
      <c r="H306" s="122">
        <v>17900</v>
      </c>
      <c r="I306" s="122">
        <v>17900</v>
      </c>
      <c r="J306" s="123">
        <v>200</v>
      </c>
      <c r="K306" s="124">
        <f>K307</f>
        <v>97305.09</v>
      </c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>
        <f>W307</f>
        <v>101197.59</v>
      </c>
      <c r="X306" s="124"/>
      <c r="Y306" s="124"/>
      <c r="Z306" s="124"/>
      <c r="AA306" s="124"/>
      <c r="AB306" s="124">
        <f>AB307</f>
        <v>101197.59</v>
      </c>
      <c r="AC306" s="124">
        <f>AC307</f>
        <v>71650</v>
      </c>
      <c r="AD306" s="191">
        <f t="shared" si="18"/>
        <v>70.80208135391366</v>
      </c>
    </row>
    <row r="307" spans="1:30" s="52" customFormat="1" ht="38.25">
      <c r="A307" s="51" t="s">
        <v>13</v>
      </c>
      <c r="B307" s="120" t="s">
        <v>13</v>
      </c>
      <c r="C307" s="121" t="s">
        <v>7</v>
      </c>
      <c r="D307" s="122">
        <v>1</v>
      </c>
      <c r="E307" s="122">
        <v>11</v>
      </c>
      <c r="F307" s="122">
        <v>1</v>
      </c>
      <c r="G307" s="122">
        <v>902</v>
      </c>
      <c r="H307" s="122">
        <v>17900</v>
      </c>
      <c r="I307" s="122">
        <v>17900</v>
      </c>
      <c r="J307" s="123">
        <v>240</v>
      </c>
      <c r="K307" s="124">
        <f>K308</f>
        <v>97305.09</v>
      </c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>
        <f>W308</f>
        <v>101197.59</v>
      </c>
      <c r="X307" s="124"/>
      <c r="Y307" s="124"/>
      <c r="Z307" s="124"/>
      <c r="AA307" s="124"/>
      <c r="AB307" s="124">
        <f>AB308</f>
        <v>101197.59</v>
      </c>
      <c r="AC307" s="124">
        <f>AC308</f>
        <v>71650</v>
      </c>
      <c r="AD307" s="191">
        <f t="shared" si="18"/>
        <v>70.80208135391366</v>
      </c>
    </row>
    <row r="308" spans="1:30" s="52" customFormat="1" ht="38.25">
      <c r="A308" s="50" t="s">
        <v>134</v>
      </c>
      <c r="B308" s="120" t="s">
        <v>134</v>
      </c>
      <c r="C308" s="121" t="s">
        <v>7</v>
      </c>
      <c r="D308" s="122">
        <v>1</v>
      </c>
      <c r="E308" s="122">
        <v>11</v>
      </c>
      <c r="F308" s="122">
        <v>1</v>
      </c>
      <c r="G308" s="122">
        <v>902</v>
      </c>
      <c r="H308" s="122">
        <v>17900</v>
      </c>
      <c r="I308" s="122">
        <v>17900</v>
      </c>
      <c r="J308" s="123">
        <v>244</v>
      </c>
      <c r="K308" s="124">
        <v>97305.09</v>
      </c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>
        <v>101197.59</v>
      </c>
      <c r="X308" s="124"/>
      <c r="Y308" s="124"/>
      <c r="Z308" s="124"/>
      <c r="AA308" s="124"/>
      <c r="AB308" s="124">
        <v>101197.59</v>
      </c>
      <c r="AC308" s="124">
        <v>71650</v>
      </c>
      <c r="AD308" s="191">
        <f t="shared" si="18"/>
        <v>70.80208135391366</v>
      </c>
    </row>
    <row r="309" spans="1:30" s="43" customFormat="1" ht="63.75" hidden="1">
      <c r="A309" s="72" t="s">
        <v>62</v>
      </c>
      <c r="B309" s="72" t="s">
        <v>62</v>
      </c>
      <c r="C309" s="73" t="s">
        <v>7</v>
      </c>
      <c r="D309" s="64">
        <v>1</v>
      </c>
      <c r="E309" s="64">
        <v>11</v>
      </c>
      <c r="F309" s="64">
        <v>1</v>
      </c>
      <c r="G309" s="64">
        <v>902</v>
      </c>
      <c r="H309" s="64">
        <v>50820</v>
      </c>
      <c r="I309" s="64">
        <v>50820</v>
      </c>
      <c r="J309" s="74"/>
      <c r="K309" s="42">
        <f>K310</f>
        <v>17874780</v>
      </c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42">
        <f>AB310</f>
        <v>0</v>
      </c>
      <c r="AC309" s="42"/>
      <c r="AD309" s="189" t="e">
        <f t="shared" si="18"/>
        <v>#DIV/0!</v>
      </c>
    </row>
    <row r="310" spans="1:30" s="66" customFormat="1" ht="38.25" hidden="1">
      <c r="A310" s="76" t="s">
        <v>141</v>
      </c>
      <c r="B310" s="76" t="s">
        <v>141</v>
      </c>
      <c r="C310" s="55" t="s">
        <v>7</v>
      </c>
      <c r="D310" s="56">
        <v>1</v>
      </c>
      <c r="E310" s="56">
        <v>11</v>
      </c>
      <c r="F310" s="56">
        <v>1</v>
      </c>
      <c r="G310" s="56">
        <v>902</v>
      </c>
      <c r="H310" s="56">
        <v>50820</v>
      </c>
      <c r="I310" s="56">
        <v>50820</v>
      </c>
      <c r="J310" s="57">
        <v>400</v>
      </c>
      <c r="K310" s="47">
        <f>K311</f>
        <v>17874780</v>
      </c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>
        <f>AB311</f>
        <v>0</v>
      </c>
      <c r="AC310" s="47"/>
      <c r="AD310" s="189" t="e">
        <f t="shared" si="18"/>
        <v>#DIV/0!</v>
      </c>
    </row>
    <row r="311" spans="1:30" s="66" customFormat="1" ht="12.75" hidden="1">
      <c r="A311" s="54" t="s">
        <v>44</v>
      </c>
      <c r="B311" s="54" t="s">
        <v>44</v>
      </c>
      <c r="C311" s="55" t="s">
        <v>7</v>
      </c>
      <c r="D311" s="56">
        <v>1</v>
      </c>
      <c r="E311" s="56">
        <v>11</v>
      </c>
      <c r="F311" s="56">
        <v>1</v>
      </c>
      <c r="G311" s="56">
        <v>902</v>
      </c>
      <c r="H311" s="56">
        <v>50820</v>
      </c>
      <c r="I311" s="56">
        <v>50820</v>
      </c>
      <c r="J311" s="57">
        <v>410</v>
      </c>
      <c r="K311" s="47">
        <f>K312</f>
        <v>17874780</v>
      </c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>
        <f>AB312</f>
        <v>0</v>
      </c>
      <c r="AC311" s="47"/>
      <c r="AD311" s="189" t="e">
        <f t="shared" si="18"/>
        <v>#DIV/0!</v>
      </c>
    </row>
    <row r="312" spans="1:30" s="66" customFormat="1" ht="51" hidden="1">
      <c r="A312" s="54" t="s">
        <v>39</v>
      </c>
      <c r="B312" s="54" t="s">
        <v>39</v>
      </c>
      <c r="C312" s="55" t="s">
        <v>7</v>
      </c>
      <c r="D312" s="56">
        <v>1</v>
      </c>
      <c r="E312" s="56">
        <v>11</v>
      </c>
      <c r="F312" s="56">
        <v>1</v>
      </c>
      <c r="G312" s="56">
        <v>902</v>
      </c>
      <c r="H312" s="56">
        <v>50820</v>
      </c>
      <c r="I312" s="56">
        <v>50820</v>
      </c>
      <c r="J312" s="57">
        <v>412</v>
      </c>
      <c r="K312" s="47">
        <v>17874780</v>
      </c>
      <c r="L312" s="47"/>
      <c r="M312" s="47"/>
      <c r="N312" s="47"/>
      <c r="O312" s="47"/>
      <c r="P312" s="47"/>
      <c r="Q312" s="47">
        <v>-17874780</v>
      </c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>
        <f>K312+L312+Q312</f>
        <v>0</v>
      </c>
      <c r="AC312" s="47"/>
      <c r="AD312" s="189" t="e">
        <f t="shared" si="18"/>
        <v>#DIV/0!</v>
      </c>
    </row>
    <row r="313" spans="1:30" s="49" customFormat="1" ht="63.75">
      <c r="A313" s="48"/>
      <c r="B313" s="115" t="s">
        <v>320</v>
      </c>
      <c r="C313" s="116" t="s">
        <v>7</v>
      </c>
      <c r="D313" s="117">
        <v>1</v>
      </c>
      <c r="E313" s="117">
        <v>11</v>
      </c>
      <c r="F313" s="117">
        <v>1</v>
      </c>
      <c r="G313" s="117">
        <v>902</v>
      </c>
      <c r="H313" s="117"/>
      <c r="I313" s="117">
        <v>51200</v>
      </c>
      <c r="J313" s="118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>
        <f>W314</f>
        <v>163662</v>
      </c>
      <c r="X313" s="119"/>
      <c r="Y313" s="119"/>
      <c r="Z313" s="119"/>
      <c r="AA313" s="119"/>
      <c r="AB313" s="119">
        <f aca="true" t="shared" si="20" ref="AB313:AC315">AB314</f>
        <v>163662</v>
      </c>
      <c r="AC313" s="119">
        <f t="shared" si="20"/>
        <v>163662</v>
      </c>
      <c r="AD313" s="189">
        <f t="shared" si="18"/>
        <v>100</v>
      </c>
    </row>
    <row r="314" spans="1:30" s="52" customFormat="1" ht="38.25">
      <c r="A314" s="50"/>
      <c r="B314" s="120" t="s">
        <v>133</v>
      </c>
      <c r="C314" s="121" t="s">
        <v>7</v>
      </c>
      <c r="D314" s="122">
        <v>1</v>
      </c>
      <c r="E314" s="122">
        <v>11</v>
      </c>
      <c r="F314" s="122">
        <v>1</v>
      </c>
      <c r="G314" s="122">
        <v>902</v>
      </c>
      <c r="H314" s="122"/>
      <c r="I314" s="122">
        <v>51200</v>
      </c>
      <c r="J314" s="123">
        <v>200</v>
      </c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>
        <f>W315</f>
        <v>163662</v>
      </c>
      <c r="X314" s="124"/>
      <c r="Y314" s="124"/>
      <c r="Z314" s="124"/>
      <c r="AA314" s="124"/>
      <c r="AB314" s="124">
        <f t="shared" si="20"/>
        <v>163662</v>
      </c>
      <c r="AC314" s="124">
        <f t="shared" si="20"/>
        <v>163662</v>
      </c>
      <c r="AD314" s="191">
        <f t="shared" si="18"/>
        <v>100</v>
      </c>
    </row>
    <row r="315" spans="1:30" s="52" customFormat="1" ht="38.25">
      <c r="A315" s="50"/>
      <c r="B315" s="120" t="s">
        <v>13</v>
      </c>
      <c r="C315" s="121" t="s">
        <v>7</v>
      </c>
      <c r="D315" s="122">
        <v>1</v>
      </c>
      <c r="E315" s="122">
        <v>11</v>
      </c>
      <c r="F315" s="122">
        <v>1</v>
      </c>
      <c r="G315" s="122">
        <v>902</v>
      </c>
      <c r="H315" s="122"/>
      <c r="I315" s="122">
        <v>51200</v>
      </c>
      <c r="J315" s="123">
        <v>240</v>
      </c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>
        <f>W316</f>
        <v>163662</v>
      </c>
      <c r="X315" s="124"/>
      <c r="Y315" s="124"/>
      <c r="Z315" s="124"/>
      <c r="AA315" s="124"/>
      <c r="AB315" s="124">
        <f t="shared" si="20"/>
        <v>163662</v>
      </c>
      <c r="AC315" s="124">
        <f t="shared" si="20"/>
        <v>163662</v>
      </c>
      <c r="AD315" s="191">
        <f t="shared" si="18"/>
        <v>100</v>
      </c>
    </row>
    <row r="316" spans="1:30" s="52" customFormat="1" ht="38.25">
      <c r="A316" s="50"/>
      <c r="B316" s="120" t="s">
        <v>134</v>
      </c>
      <c r="C316" s="121" t="s">
        <v>7</v>
      </c>
      <c r="D316" s="122">
        <v>1</v>
      </c>
      <c r="E316" s="122">
        <v>11</v>
      </c>
      <c r="F316" s="122">
        <v>1</v>
      </c>
      <c r="G316" s="122">
        <v>902</v>
      </c>
      <c r="H316" s="122"/>
      <c r="I316" s="122">
        <v>51200</v>
      </c>
      <c r="J316" s="123">
        <v>244</v>
      </c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>
        <v>163662</v>
      </c>
      <c r="X316" s="124"/>
      <c r="Y316" s="124"/>
      <c r="Z316" s="124"/>
      <c r="AA316" s="124"/>
      <c r="AB316" s="124">
        <v>163662</v>
      </c>
      <c r="AC316" s="124">
        <v>163662</v>
      </c>
      <c r="AD316" s="191">
        <f t="shared" si="18"/>
        <v>100</v>
      </c>
    </row>
    <row r="317" spans="1:30" ht="12.75" hidden="1">
      <c r="A317" s="9"/>
      <c r="B317" s="135"/>
      <c r="C317" s="136"/>
      <c r="D317" s="137"/>
      <c r="E317" s="137"/>
      <c r="F317" s="137"/>
      <c r="G317" s="137"/>
      <c r="H317" s="137"/>
      <c r="I317" s="137"/>
      <c r="J317" s="138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89" t="e">
        <f t="shared" si="18"/>
        <v>#DIV/0!</v>
      </c>
    </row>
    <row r="318" spans="1:30" s="49" customFormat="1" ht="63.75">
      <c r="A318" s="60" t="s">
        <v>62</v>
      </c>
      <c r="B318" s="134" t="s">
        <v>62</v>
      </c>
      <c r="C318" s="116" t="s">
        <v>7</v>
      </c>
      <c r="D318" s="117">
        <v>1</v>
      </c>
      <c r="E318" s="117">
        <v>11</v>
      </c>
      <c r="F318" s="117">
        <v>1</v>
      </c>
      <c r="G318" s="117">
        <v>902</v>
      </c>
      <c r="H318" s="117" t="s">
        <v>206</v>
      </c>
      <c r="I318" s="117" t="s">
        <v>206</v>
      </c>
      <c r="J318" s="118"/>
      <c r="K318" s="119">
        <f>K319</f>
        <v>0</v>
      </c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>
        <f>W319</f>
        <v>66276210</v>
      </c>
      <c r="X318" s="119"/>
      <c r="Y318" s="119"/>
      <c r="Z318" s="119"/>
      <c r="AA318" s="119"/>
      <c r="AB318" s="119">
        <f aca="true" t="shared" si="21" ref="AB318:AC320">AB319</f>
        <v>66276210</v>
      </c>
      <c r="AC318" s="119">
        <f t="shared" si="21"/>
        <v>13255242</v>
      </c>
      <c r="AD318" s="189">
        <f t="shared" si="18"/>
        <v>20</v>
      </c>
    </row>
    <row r="319" spans="1:30" s="52" customFormat="1" ht="38.25">
      <c r="A319" s="61" t="s">
        <v>141</v>
      </c>
      <c r="B319" s="140" t="s">
        <v>141</v>
      </c>
      <c r="C319" s="121" t="s">
        <v>7</v>
      </c>
      <c r="D319" s="122">
        <v>1</v>
      </c>
      <c r="E319" s="122">
        <v>11</v>
      </c>
      <c r="F319" s="122">
        <v>1</v>
      </c>
      <c r="G319" s="122">
        <v>902</v>
      </c>
      <c r="H319" s="122" t="s">
        <v>206</v>
      </c>
      <c r="I319" s="122" t="s">
        <v>206</v>
      </c>
      <c r="J319" s="123">
        <v>400</v>
      </c>
      <c r="K319" s="124">
        <f>K320</f>
        <v>0</v>
      </c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>
        <f>W320</f>
        <v>66276210</v>
      </c>
      <c r="X319" s="124"/>
      <c r="Y319" s="124"/>
      <c r="Z319" s="124"/>
      <c r="AA319" s="124"/>
      <c r="AB319" s="124">
        <f t="shared" si="21"/>
        <v>66276210</v>
      </c>
      <c r="AC319" s="124">
        <f t="shared" si="21"/>
        <v>13255242</v>
      </c>
      <c r="AD319" s="191">
        <f t="shared" si="18"/>
        <v>20</v>
      </c>
    </row>
    <row r="320" spans="1:30" s="52" customFormat="1" ht="12.75">
      <c r="A320" s="50" t="s">
        <v>44</v>
      </c>
      <c r="B320" s="120" t="s">
        <v>44</v>
      </c>
      <c r="C320" s="121" t="s">
        <v>7</v>
      </c>
      <c r="D320" s="122">
        <v>1</v>
      </c>
      <c r="E320" s="122">
        <v>11</v>
      </c>
      <c r="F320" s="122">
        <v>1</v>
      </c>
      <c r="G320" s="122">
        <v>902</v>
      </c>
      <c r="H320" s="122" t="s">
        <v>206</v>
      </c>
      <c r="I320" s="122" t="s">
        <v>206</v>
      </c>
      <c r="J320" s="123">
        <v>410</v>
      </c>
      <c r="K320" s="124">
        <f>K321</f>
        <v>0</v>
      </c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>
        <f>W321</f>
        <v>66276210</v>
      </c>
      <c r="X320" s="124"/>
      <c r="Y320" s="124"/>
      <c r="Z320" s="124"/>
      <c r="AA320" s="124"/>
      <c r="AB320" s="124">
        <f t="shared" si="21"/>
        <v>66276210</v>
      </c>
      <c r="AC320" s="124">
        <f t="shared" si="21"/>
        <v>13255242</v>
      </c>
      <c r="AD320" s="191">
        <f t="shared" si="18"/>
        <v>20</v>
      </c>
    </row>
    <row r="321" spans="1:30" s="52" customFormat="1" ht="51">
      <c r="A321" s="50" t="s">
        <v>39</v>
      </c>
      <c r="B321" s="120" t="s">
        <v>39</v>
      </c>
      <c r="C321" s="121" t="s">
        <v>7</v>
      </c>
      <c r="D321" s="122">
        <v>1</v>
      </c>
      <c r="E321" s="122">
        <v>11</v>
      </c>
      <c r="F321" s="122">
        <v>1</v>
      </c>
      <c r="G321" s="122">
        <v>902</v>
      </c>
      <c r="H321" s="122" t="s">
        <v>206</v>
      </c>
      <c r="I321" s="122" t="s">
        <v>206</v>
      </c>
      <c r="J321" s="123">
        <v>412</v>
      </c>
      <c r="K321" s="124">
        <v>0</v>
      </c>
      <c r="L321" s="124"/>
      <c r="M321" s="124"/>
      <c r="N321" s="124"/>
      <c r="O321" s="124"/>
      <c r="P321" s="124">
        <v>21606552</v>
      </c>
      <c r="Q321" s="124">
        <v>17874780</v>
      </c>
      <c r="R321" s="124"/>
      <c r="S321" s="124"/>
      <c r="T321" s="124"/>
      <c r="U321" s="124"/>
      <c r="V321" s="124">
        <v>-21584623.72</v>
      </c>
      <c r="W321" s="124">
        <v>66276210</v>
      </c>
      <c r="X321" s="124"/>
      <c r="Y321" s="124"/>
      <c r="Z321" s="124"/>
      <c r="AA321" s="124"/>
      <c r="AB321" s="124">
        <v>66276210</v>
      </c>
      <c r="AC321" s="124">
        <v>13255242</v>
      </c>
      <c r="AD321" s="191">
        <f t="shared" si="18"/>
        <v>20</v>
      </c>
    </row>
    <row r="322" spans="1:30" s="3" customFormat="1" ht="42.75" customHeight="1">
      <c r="A322" s="19" t="s">
        <v>153</v>
      </c>
      <c r="B322" s="63" t="s">
        <v>349</v>
      </c>
      <c r="C322" s="73" t="s">
        <v>7</v>
      </c>
      <c r="D322" s="64">
        <v>1</v>
      </c>
      <c r="E322" s="64">
        <v>11</v>
      </c>
      <c r="F322" s="64">
        <v>1</v>
      </c>
      <c r="G322" s="64">
        <v>902</v>
      </c>
      <c r="H322" s="64">
        <v>51200</v>
      </c>
      <c r="I322" s="64" t="s">
        <v>354</v>
      </c>
      <c r="J322" s="41"/>
      <c r="K322" s="42">
        <f>K323</f>
        <v>0</v>
      </c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>
        <f aca="true" t="shared" si="22" ref="AB322:AC324">AB323</f>
        <v>67709</v>
      </c>
      <c r="AC322" s="42">
        <f t="shared" si="22"/>
        <v>67709</v>
      </c>
      <c r="AD322" s="189">
        <f t="shared" si="18"/>
        <v>100</v>
      </c>
    </row>
    <row r="323" spans="1:30" ht="38.25">
      <c r="A323" s="20" t="s">
        <v>133</v>
      </c>
      <c r="B323" s="99" t="s">
        <v>136</v>
      </c>
      <c r="C323" s="55" t="s">
        <v>7</v>
      </c>
      <c r="D323" s="56">
        <v>1</v>
      </c>
      <c r="E323" s="56">
        <v>11</v>
      </c>
      <c r="F323" s="56">
        <v>1</v>
      </c>
      <c r="G323" s="56">
        <v>902</v>
      </c>
      <c r="H323" s="56">
        <v>51200</v>
      </c>
      <c r="I323" s="56" t="s">
        <v>354</v>
      </c>
      <c r="J323" s="57">
        <v>600</v>
      </c>
      <c r="K323" s="47">
        <f>K324</f>
        <v>0</v>
      </c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>
        <f t="shared" si="22"/>
        <v>67709</v>
      </c>
      <c r="AC323" s="47">
        <f t="shared" si="22"/>
        <v>67709</v>
      </c>
      <c r="AD323" s="191">
        <f t="shared" si="18"/>
        <v>100</v>
      </c>
    </row>
    <row r="324" spans="1:30" ht="38.25">
      <c r="A324" s="20" t="s">
        <v>13</v>
      </c>
      <c r="B324" s="99" t="s">
        <v>49</v>
      </c>
      <c r="C324" s="55" t="s">
        <v>7</v>
      </c>
      <c r="D324" s="56">
        <v>1</v>
      </c>
      <c r="E324" s="56">
        <v>11</v>
      </c>
      <c r="F324" s="56">
        <v>1</v>
      </c>
      <c r="G324" s="56">
        <v>902</v>
      </c>
      <c r="H324" s="56">
        <v>51200</v>
      </c>
      <c r="I324" s="56" t="s">
        <v>354</v>
      </c>
      <c r="J324" s="57">
        <v>610</v>
      </c>
      <c r="K324" s="47">
        <f>K325</f>
        <v>0</v>
      </c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>
        <f t="shared" si="22"/>
        <v>67709</v>
      </c>
      <c r="AC324" s="47">
        <f t="shared" si="22"/>
        <v>67709</v>
      </c>
      <c r="AD324" s="191">
        <f t="shared" si="18"/>
        <v>100</v>
      </c>
    </row>
    <row r="325" spans="1:30" ht="38.25">
      <c r="A325" s="25" t="s">
        <v>134</v>
      </c>
      <c r="B325" s="99" t="s">
        <v>81</v>
      </c>
      <c r="C325" s="55" t="s">
        <v>7</v>
      </c>
      <c r="D325" s="56">
        <v>1</v>
      </c>
      <c r="E325" s="56">
        <v>11</v>
      </c>
      <c r="F325" s="56">
        <v>1</v>
      </c>
      <c r="G325" s="56">
        <v>902</v>
      </c>
      <c r="H325" s="56">
        <v>51200</v>
      </c>
      <c r="I325" s="56" t="s">
        <v>354</v>
      </c>
      <c r="J325" s="57">
        <v>612</v>
      </c>
      <c r="K325" s="47">
        <v>0</v>
      </c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>
        <v>67709</v>
      </c>
      <c r="AC325" s="47">
        <v>67709</v>
      </c>
      <c r="AD325" s="191">
        <f t="shared" si="18"/>
        <v>100</v>
      </c>
    </row>
    <row r="326" spans="1:30" ht="76.5">
      <c r="A326" s="25"/>
      <c r="B326" s="115" t="s">
        <v>364</v>
      </c>
      <c r="C326" s="73" t="s">
        <v>7</v>
      </c>
      <c r="D326" s="64">
        <v>1</v>
      </c>
      <c r="E326" s="64">
        <v>11</v>
      </c>
      <c r="F326" s="64">
        <v>1</v>
      </c>
      <c r="G326" s="64">
        <v>902</v>
      </c>
      <c r="H326" s="64">
        <v>51200</v>
      </c>
      <c r="I326" s="64" t="s">
        <v>273</v>
      </c>
      <c r="J326" s="41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>
        <f>AB327</f>
        <v>2177209</v>
      </c>
      <c r="AC326" s="42"/>
      <c r="AD326" s="190">
        <f t="shared" si="18"/>
        <v>0</v>
      </c>
    </row>
    <row r="327" spans="1:30" ht="12.75">
      <c r="A327" s="25"/>
      <c r="B327" s="127" t="s">
        <v>322</v>
      </c>
      <c r="C327" s="55" t="s">
        <v>7</v>
      </c>
      <c r="D327" s="56">
        <v>1</v>
      </c>
      <c r="E327" s="56">
        <v>11</v>
      </c>
      <c r="F327" s="56">
        <v>1</v>
      </c>
      <c r="G327" s="56">
        <v>902</v>
      </c>
      <c r="H327" s="56">
        <v>51200</v>
      </c>
      <c r="I327" s="56" t="s">
        <v>273</v>
      </c>
      <c r="J327" s="57">
        <v>800</v>
      </c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>
        <f>AB328</f>
        <v>2177209</v>
      </c>
      <c r="AC327" s="47"/>
      <c r="AD327" s="190">
        <f t="shared" si="18"/>
        <v>0</v>
      </c>
    </row>
    <row r="328" spans="1:30" ht="63.75">
      <c r="A328" s="25"/>
      <c r="B328" s="127" t="s">
        <v>323</v>
      </c>
      <c r="C328" s="55" t="s">
        <v>7</v>
      </c>
      <c r="D328" s="56">
        <v>1</v>
      </c>
      <c r="E328" s="56">
        <v>11</v>
      </c>
      <c r="F328" s="56">
        <v>1</v>
      </c>
      <c r="G328" s="56">
        <v>902</v>
      </c>
      <c r="H328" s="56">
        <v>51200</v>
      </c>
      <c r="I328" s="56" t="s">
        <v>273</v>
      </c>
      <c r="J328" s="57">
        <v>810</v>
      </c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>
        <f>AB329</f>
        <v>2177209</v>
      </c>
      <c r="AC328" s="47"/>
      <c r="AD328" s="190">
        <f t="shared" si="18"/>
        <v>0</v>
      </c>
    </row>
    <row r="329" spans="1:30" ht="63.75">
      <c r="A329" s="25"/>
      <c r="B329" s="127" t="s">
        <v>324</v>
      </c>
      <c r="C329" s="55" t="s">
        <v>7</v>
      </c>
      <c r="D329" s="56">
        <v>1</v>
      </c>
      <c r="E329" s="56">
        <v>11</v>
      </c>
      <c r="F329" s="56">
        <v>1</v>
      </c>
      <c r="G329" s="56">
        <v>902</v>
      </c>
      <c r="H329" s="56">
        <v>51200</v>
      </c>
      <c r="I329" s="56" t="s">
        <v>273</v>
      </c>
      <c r="J329" s="57">
        <v>814</v>
      </c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>
        <v>2177209</v>
      </c>
      <c r="AC329" s="47"/>
      <c r="AD329" s="190">
        <f t="shared" si="18"/>
        <v>0</v>
      </c>
    </row>
    <row r="330" spans="1:30" s="49" customFormat="1" ht="38.25">
      <c r="A330" s="59" t="s">
        <v>186</v>
      </c>
      <c r="B330" s="134" t="s">
        <v>186</v>
      </c>
      <c r="C330" s="116" t="s">
        <v>7</v>
      </c>
      <c r="D330" s="117">
        <v>1</v>
      </c>
      <c r="E330" s="117">
        <v>11</v>
      </c>
      <c r="F330" s="117">
        <v>1</v>
      </c>
      <c r="G330" s="117">
        <v>902</v>
      </c>
      <c r="H330" s="117">
        <v>52600</v>
      </c>
      <c r="I330" s="117">
        <v>52600</v>
      </c>
      <c r="J330" s="118"/>
      <c r="K330" s="119">
        <f>K331</f>
        <v>476409.1</v>
      </c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>
        <f>W331</f>
        <v>509149.5</v>
      </c>
      <c r="X330" s="119"/>
      <c r="Y330" s="119"/>
      <c r="Z330" s="119"/>
      <c r="AA330" s="119"/>
      <c r="AB330" s="119">
        <f aca="true" t="shared" si="23" ref="AB330:AC332">AB331</f>
        <v>452495.43</v>
      </c>
      <c r="AC330" s="119">
        <f t="shared" si="23"/>
        <v>99737.02</v>
      </c>
      <c r="AD330" s="189">
        <f t="shared" si="18"/>
        <v>22.04155299424792</v>
      </c>
    </row>
    <row r="331" spans="1:30" s="52" customFormat="1" ht="25.5">
      <c r="A331" s="51" t="s">
        <v>28</v>
      </c>
      <c r="B331" s="120" t="s">
        <v>28</v>
      </c>
      <c r="C331" s="121" t="s">
        <v>7</v>
      </c>
      <c r="D331" s="122">
        <v>1</v>
      </c>
      <c r="E331" s="122">
        <v>11</v>
      </c>
      <c r="F331" s="122">
        <v>1</v>
      </c>
      <c r="G331" s="122">
        <v>902</v>
      </c>
      <c r="H331" s="122">
        <v>52600</v>
      </c>
      <c r="I331" s="122">
        <v>52600</v>
      </c>
      <c r="J331" s="123">
        <v>300</v>
      </c>
      <c r="K331" s="124">
        <f>K332</f>
        <v>476409.1</v>
      </c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>
        <f>W332</f>
        <v>509149.5</v>
      </c>
      <c r="X331" s="124"/>
      <c r="Y331" s="124"/>
      <c r="Z331" s="124"/>
      <c r="AA331" s="124"/>
      <c r="AB331" s="124">
        <f t="shared" si="23"/>
        <v>452495.43</v>
      </c>
      <c r="AC331" s="124">
        <f t="shared" si="23"/>
        <v>99737.02</v>
      </c>
      <c r="AD331" s="191">
        <f t="shared" si="18"/>
        <v>22.04155299424792</v>
      </c>
    </row>
    <row r="332" spans="1:30" s="52" customFormat="1" ht="25.5">
      <c r="A332" s="51" t="s">
        <v>50</v>
      </c>
      <c r="B332" s="120" t="s">
        <v>50</v>
      </c>
      <c r="C332" s="121" t="s">
        <v>7</v>
      </c>
      <c r="D332" s="122">
        <v>1</v>
      </c>
      <c r="E332" s="122">
        <v>11</v>
      </c>
      <c r="F332" s="122">
        <v>1</v>
      </c>
      <c r="G332" s="122">
        <v>902</v>
      </c>
      <c r="H332" s="122">
        <v>52600</v>
      </c>
      <c r="I332" s="122">
        <v>52600</v>
      </c>
      <c r="J332" s="123">
        <v>310</v>
      </c>
      <c r="K332" s="124">
        <f>K333</f>
        <v>476409.1</v>
      </c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>
        <f>W333</f>
        <v>509149.5</v>
      </c>
      <c r="X332" s="124"/>
      <c r="Y332" s="124"/>
      <c r="Z332" s="124"/>
      <c r="AA332" s="124"/>
      <c r="AB332" s="124">
        <f t="shared" si="23"/>
        <v>452495.43</v>
      </c>
      <c r="AC332" s="124">
        <f t="shared" si="23"/>
        <v>99737.02</v>
      </c>
      <c r="AD332" s="191">
        <f t="shared" si="18"/>
        <v>22.04155299424792</v>
      </c>
    </row>
    <row r="333" spans="1:30" s="52" customFormat="1" ht="38.25">
      <c r="A333" s="51" t="s">
        <v>33</v>
      </c>
      <c r="B333" s="120" t="s">
        <v>33</v>
      </c>
      <c r="C333" s="121" t="s">
        <v>7</v>
      </c>
      <c r="D333" s="122">
        <v>1</v>
      </c>
      <c r="E333" s="122">
        <v>11</v>
      </c>
      <c r="F333" s="122">
        <v>1</v>
      </c>
      <c r="G333" s="122">
        <v>902</v>
      </c>
      <c r="H333" s="122">
        <v>52600</v>
      </c>
      <c r="I333" s="122">
        <v>52600</v>
      </c>
      <c r="J333" s="123">
        <v>313</v>
      </c>
      <c r="K333" s="124">
        <v>476409.1</v>
      </c>
      <c r="L333" s="124"/>
      <c r="M333" s="124"/>
      <c r="N333" s="124"/>
      <c r="O333" s="124"/>
      <c r="P333" s="124">
        <v>30451.13</v>
      </c>
      <c r="Q333" s="124"/>
      <c r="R333" s="124"/>
      <c r="S333" s="124"/>
      <c r="T333" s="124"/>
      <c r="U333" s="124"/>
      <c r="V333" s="124"/>
      <c r="W333" s="124">
        <v>509149.5</v>
      </c>
      <c r="X333" s="124"/>
      <c r="Y333" s="124"/>
      <c r="Z333" s="124"/>
      <c r="AA333" s="124"/>
      <c r="AB333" s="124">
        <v>452495.43</v>
      </c>
      <c r="AC333" s="124">
        <v>99737.02</v>
      </c>
      <c r="AD333" s="191">
        <f t="shared" si="18"/>
        <v>22.04155299424792</v>
      </c>
    </row>
    <row r="334" spans="1:30" s="3" customFormat="1" ht="38.25" hidden="1">
      <c r="A334" s="26" t="s">
        <v>154</v>
      </c>
      <c r="B334" s="141" t="s">
        <v>154</v>
      </c>
      <c r="C334" s="73" t="s">
        <v>7</v>
      </c>
      <c r="D334" s="64">
        <v>1</v>
      </c>
      <c r="E334" s="64">
        <v>11</v>
      </c>
      <c r="F334" s="64">
        <v>1</v>
      </c>
      <c r="G334" s="64">
        <v>902</v>
      </c>
      <c r="H334" s="64">
        <v>53910</v>
      </c>
      <c r="I334" s="64">
        <v>53910</v>
      </c>
      <c r="J334" s="142"/>
      <c r="K334" s="42">
        <f>K335</f>
        <v>0</v>
      </c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42">
        <f>AB335</f>
        <v>0</v>
      </c>
      <c r="AC334" s="42"/>
      <c r="AD334" s="189" t="e">
        <f t="shared" si="18"/>
        <v>#DIV/0!</v>
      </c>
    </row>
    <row r="335" spans="1:30" ht="38.25" hidden="1">
      <c r="A335" s="20" t="s">
        <v>133</v>
      </c>
      <c r="B335" s="54" t="s">
        <v>133</v>
      </c>
      <c r="C335" s="55" t="s">
        <v>7</v>
      </c>
      <c r="D335" s="56">
        <v>1</v>
      </c>
      <c r="E335" s="56">
        <v>11</v>
      </c>
      <c r="F335" s="56">
        <v>1</v>
      </c>
      <c r="G335" s="56">
        <v>902</v>
      </c>
      <c r="H335" s="56">
        <v>53910</v>
      </c>
      <c r="I335" s="56">
        <v>53910</v>
      </c>
      <c r="J335" s="144">
        <v>200</v>
      </c>
      <c r="K335" s="47">
        <f>K336</f>
        <v>0</v>
      </c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47">
        <f>AB336</f>
        <v>0</v>
      </c>
      <c r="AC335" s="47"/>
      <c r="AD335" s="189" t="e">
        <f t="shared" si="18"/>
        <v>#DIV/0!</v>
      </c>
    </row>
    <row r="336" spans="1:30" ht="38.25" hidden="1">
      <c r="A336" s="20" t="s">
        <v>13</v>
      </c>
      <c r="B336" s="54" t="s">
        <v>13</v>
      </c>
      <c r="C336" s="55" t="s">
        <v>7</v>
      </c>
      <c r="D336" s="56">
        <v>1</v>
      </c>
      <c r="E336" s="56">
        <v>11</v>
      </c>
      <c r="F336" s="56">
        <v>1</v>
      </c>
      <c r="G336" s="56">
        <v>902</v>
      </c>
      <c r="H336" s="56">
        <v>53910</v>
      </c>
      <c r="I336" s="56">
        <v>53910</v>
      </c>
      <c r="J336" s="144">
        <v>240</v>
      </c>
      <c r="K336" s="47">
        <f>K337</f>
        <v>0</v>
      </c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47">
        <f>AB337</f>
        <v>0</v>
      </c>
      <c r="AC336" s="47"/>
      <c r="AD336" s="189" t="e">
        <f t="shared" si="18"/>
        <v>#DIV/0!</v>
      </c>
    </row>
    <row r="337" spans="1:30" ht="38.25" hidden="1">
      <c r="A337" s="25" t="s">
        <v>134</v>
      </c>
      <c r="B337" s="54" t="s">
        <v>134</v>
      </c>
      <c r="C337" s="55" t="s">
        <v>7</v>
      </c>
      <c r="D337" s="56">
        <v>1</v>
      </c>
      <c r="E337" s="56">
        <v>11</v>
      </c>
      <c r="F337" s="56">
        <v>1</v>
      </c>
      <c r="G337" s="56">
        <v>902</v>
      </c>
      <c r="H337" s="56">
        <v>53910</v>
      </c>
      <c r="I337" s="56">
        <v>53910</v>
      </c>
      <c r="J337" s="144">
        <v>244</v>
      </c>
      <c r="K337" s="47">
        <v>0</v>
      </c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47">
        <v>0</v>
      </c>
      <c r="AC337" s="47"/>
      <c r="AD337" s="189" t="e">
        <f t="shared" si="18"/>
        <v>#DIV/0!</v>
      </c>
    </row>
    <row r="338" spans="1:30" ht="51" hidden="1">
      <c r="A338" s="9" t="s">
        <v>236</v>
      </c>
      <c r="B338" s="99" t="s">
        <v>236</v>
      </c>
      <c r="C338" s="84" t="s">
        <v>7</v>
      </c>
      <c r="D338" s="85">
        <v>1</v>
      </c>
      <c r="E338" s="85">
        <v>11</v>
      </c>
      <c r="F338" s="85">
        <v>1</v>
      </c>
      <c r="G338" s="85">
        <v>902</v>
      </c>
      <c r="H338" s="85" t="s">
        <v>237</v>
      </c>
      <c r="I338" s="85" t="s">
        <v>237</v>
      </c>
      <c r="J338" s="144"/>
      <c r="K338" s="47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34">
        <f>AB339</f>
        <v>0</v>
      </c>
      <c r="AC338" s="34"/>
      <c r="AD338" s="189" t="e">
        <f aca="true" t="shared" si="24" ref="AD338:AD401">AC338/AB338*100</f>
        <v>#DIV/0!</v>
      </c>
    </row>
    <row r="339" spans="1:30" ht="38.25" hidden="1">
      <c r="A339" s="5" t="s">
        <v>133</v>
      </c>
      <c r="B339" s="99" t="s">
        <v>133</v>
      </c>
      <c r="C339" s="84" t="s">
        <v>7</v>
      </c>
      <c r="D339" s="85">
        <v>1</v>
      </c>
      <c r="E339" s="85">
        <v>11</v>
      </c>
      <c r="F339" s="85">
        <v>1</v>
      </c>
      <c r="G339" s="85">
        <v>902</v>
      </c>
      <c r="H339" s="85" t="s">
        <v>237</v>
      </c>
      <c r="I339" s="85" t="s">
        <v>237</v>
      </c>
      <c r="J339" s="172">
        <v>200</v>
      </c>
      <c r="K339" s="47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34">
        <f>AB340</f>
        <v>0</v>
      </c>
      <c r="AC339" s="34"/>
      <c r="AD339" s="189" t="e">
        <f t="shared" si="24"/>
        <v>#DIV/0!</v>
      </c>
    </row>
    <row r="340" spans="1:30" ht="38.25" hidden="1">
      <c r="A340" s="5" t="s">
        <v>13</v>
      </c>
      <c r="B340" s="99" t="s">
        <v>13</v>
      </c>
      <c r="C340" s="84" t="s">
        <v>7</v>
      </c>
      <c r="D340" s="85">
        <v>1</v>
      </c>
      <c r="E340" s="85">
        <v>11</v>
      </c>
      <c r="F340" s="85">
        <v>1</v>
      </c>
      <c r="G340" s="85">
        <v>902</v>
      </c>
      <c r="H340" s="85" t="s">
        <v>237</v>
      </c>
      <c r="I340" s="85" t="s">
        <v>237</v>
      </c>
      <c r="J340" s="172">
        <v>240</v>
      </c>
      <c r="K340" s="47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34">
        <f>AB341</f>
        <v>0</v>
      </c>
      <c r="AC340" s="34"/>
      <c r="AD340" s="189" t="e">
        <f t="shared" si="24"/>
        <v>#DIV/0!</v>
      </c>
    </row>
    <row r="341" spans="1:30" ht="38.25" hidden="1">
      <c r="A341" s="9" t="s">
        <v>134</v>
      </c>
      <c r="B341" s="99" t="s">
        <v>134</v>
      </c>
      <c r="C341" s="84" t="s">
        <v>7</v>
      </c>
      <c r="D341" s="85">
        <v>1</v>
      </c>
      <c r="E341" s="85">
        <v>11</v>
      </c>
      <c r="F341" s="85">
        <v>1</v>
      </c>
      <c r="G341" s="85">
        <v>902</v>
      </c>
      <c r="H341" s="85" t="s">
        <v>237</v>
      </c>
      <c r="I341" s="85" t="s">
        <v>237</v>
      </c>
      <c r="J341" s="172">
        <v>244</v>
      </c>
      <c r="K341" s="47"/>
      <c r="L341" s="145"/>
      <c r="M341" s="146">
        <v>2500000</v>
      </c>
      <c r="N341" s="146"/>
      <c r="O341" s="146">
        <v>-2500000</v>
      </c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34">
        <f>M341+O341</f>
        <v>0</v>
      </c>
      <c r="AC341" s="34"/>
      <c r="AD341" s="189" t="e">
        <f t="shared" si="24"/>
        <v>#DIV/0!</v>
      </c>
    </row>
    <row r="342" spans="1:30" ht="12.75" hidden="1">
      <c r="A342" s="25"/>
      <c r="B342" s="54"/>
      <c r="C342" s="55"/>
      <c r="D342" s="56"/>
      <c r="E342" s="56"/>
      <c r="F342" s="56"/>
      <c r="G342" s="56"/>
      <c r="H342" s="56"/>
      <c r="I342" s="56"/>
      <c r="J342" s="144"/>
      <c r="K342" s="47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47"/>
      <c r="AC342" s="47"/>
      <c r="AD342" s="189" t="e">
        <f t="shared" si="24"/>
        <v>#DIV/0!</v>
      </c>
    </row>
    <row r="343" spans="1:30" ht="25.5" hidden="1">
      <c r="A343" s="6" t="s">
        <v>51</v>
      </c>
      <c r="B343" s="87" t="s">
        <v>51</v>
      </c>
      <c r="C343" s="96" t="s">
        <v>7</v>
      </c>
      <c r="D343" s="88">
        <v>1</v>
      </c>
      <c r="E343" s="88">
        <v>11</v>
      </c>
      <c r="F343" s="88">
        <v>1</v>
      </c>
      <c r="G343" s="88">
        <v>903</v>
      </c>
      <c r="H343" s="88"/>
      <c r="I343" s="88"/>
      <c r="J343" s="89"/>
      <c r="K343" s="37">
        <f>K344</f>
        <v>0</v>
      </c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>
        <f>AB344</f>
        <v>0</v>
      </c>
      <c r="AC343" s="37"/>
      <c r="AD343" s="189" t="e">
        <f t="shared" si="24"/>
        <v>#DIV/0!</v>
      </c>
    </row>
    <row r="344" spans="1:30" s="3" customFormat="1" ht="51" hidden="1">
      <c r="A344" s="23" t="s">
        <v>184</v>
      </c>
      <c r="B344" s="63" t="s">
        <v>184</v>
      </c>
      <c r="C344" s="73" t="s">
        <v>7</v>
      </c>
      <c r="D344" s="64">
        <v>1</v>
      </c>
      <c r="E344" s="64">
        <v>11</v>
      </c>
      <c r="F344" s="64">
        <v>1</v>
      </c>
      <c r="G344" s="64">
        <v>903</v>
      </c>
      <c r="H344" s="64">
        <v>11210</v>
      </c>
      <c r="I344" s="64">
        <v>11210</v>
      </c>
      <c r="J344" s="41"/>
      <c r="K344" s="42">
        <f>K345</f>
        <v>0</v>
      </c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>
        <f>AB345</f>
        <v>0</v>
      </c>
      <c r="AC344" s="42"/>
      <c r="AD344" s="189" t="e">
        <f t="shared" si="24"/>
        <v>#DIV/0!</v>
      </c>
    </row>
    <row r="345" spans="1:30" ht="38.25" hidden="1">
      <c r="A345" s="20" t="s">
        <v>133</v>
      </c>
      <c r="B345" s="54" t="s">
        <v>133</v>
      </c>
      <c r="C345" s="55" t="s">
        <v>7</v>
      </c>
      <c r="D345" s="56">
        <v>1</v>
      </c>
      <c r="E345" s="56">
        <v>11</v>
      </c>
      <c r="F345" s="56">
        <v>1</v>
      </c>
      <c r="G345" s="56">
        <v>903</v>
      </c>
      <c r="H345" s="56">
        <v>11210</v>
      </c>
      <c r="I345" s="56">
        <v>11210</v>
      </c>
      <c r="J345" s="57">
        <v>200</v>
      </c>
      <c r="K345" s="47">
        <f>K346</f>
        <v>0</v>
      </c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>
        <f>AB346</f>
        <v>0</v>
      </c>
      <c r="AC345" s="47"/>
      <c r="AD345" s="189" t="e">
        <f t="shared" si="24"/>
        <v>#DIV/0!</v>
      </c>
    </row>
    <row r="346" spans="1:30" ht="38.25" hidden="1">
      <c r="A346" s="20" t="s">
        <v>13</v>
      </c>
      <c r="B346" s="54" t="s">
        <v>13</v>
      </c>
      <c r="C346" s="55" t="s">
        <v>7</v>
      </c>
      <c r="D346" s="56">
        <v>1</v>
      </c>
      <c r="E346" s="56">
        <v>11</v>
      </c>
      <c r="F346" s="56">
        <v>1</v>
      </c>
      <c r="G346" s="56">
        <v>903</v>
      </c>
      <c r="H346" s="56">
        <v>11210</v>
      </c>
      <c r="I346" s="56">
        <v>11210</v>
      </c>
      <c r="J346" s="57">
        <v>240</v>
      </c>
      <c r="K346" s="47">
        <f>K347</f>
        <v>0</v>
      </c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>
        <f>AB347</f>
        <v>0</v>
      </c>
      <c r="AC346" s="47"/>
      <c r="AD346" s="189" t="e">
        <f t="shared" si="24"/>
        <v>#DIV/0!</v>
      </c>
    </row>
    <row r="347" spans="1:30" ht="38.25" hidden="1">
      <c r="A347" s="25" t="s">
        <v>134</v>
      </c>
      <c r="B347" s="54" t="s">
        <v>134</v>
      </c>
      <c r="C347" s="55" t="s">
        <v>7</v>
      </c>
      <c r="D347" s="56">
        <v>1</v>
      </c>
      <c r="E347" s="56">
        <v>11</v>
      </c>
      <c r="F347" s="56">
        <v>1</v>
      </c>
      <c r="G347" s="56">
        <v>903</v>
      </c>
      <c r="H347" s="56">
        <v>11210</v>
      </c>
      <c r="I347" s="56">
        <v>11210</v>
      </c>
      <c r="J347" s="57">
        <v>244</v>
      </c>
      <c r="K347" s="47">
        <v>0</v>
      </c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>
        <v>0</v>
      </c>
      <c r="AC347" s="47"/>
      <c r="AD347" s="189" t="e">
        <f t="shared" si="24"/>
        <v>#DIV/0!</v>
      </c>
    </row>
    <row r="348" spans="1:30" ht="25.5" hidden="1">
      <c r="A348" s="10" t="s">
        <v>120</v>
      </c>
      <c r="B348" s="87" t="s">
        <v>120</v>
      </c>
      <c r="C348" s="96" t="s">
        <v>7</v>
      </c>
      <c r="D348" s="88">
        <v>1</v>
      </c>
      <c r="E348" s="88">
        <v>1</v>
      </c>
      <c r="F348" s="88">
        <v>1</v>
      </c>
      <c r="G348" s="88">
        <v>905</v>
      </c>
      <c r="H348" s="88"/>
      <c r="I348" s="88"/>
      <c r="J348" s="89"/>
      <c r="K348" s="37">
        <f>K349</f>
        <v>0</v>
      </c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>
        <f>AB349</f>
        <v>0</v>
      </c>
      <c r="AC348" s="37"/>
      <c r="AD348" s="189" t="e">
        <f t="shared" si="24"/>
        <v>#DIV/0!</v>
      </c>
    </row>
    <row r="349" spans="1:30" s="3" customFormat="1" ht="51" hidden="1">
      <c r="A349" s="23" t="s">
        <v>184</v>
      </c>
      <c r="B349" s="63" t="s">
        <v>184</v>
      </c>
      <c r="C349" s="73" t="s">
        <v>7</v>
      </c>
      <c r="D349" s="64">
        <v>1</v>
      </c>
      <c r="E349" s="64">
        <v>11</v>
      </c>
      <c r="F349" s="64">
        <v>1</v>
      </c>
      <c r="G349" s="64">
        <v>905</v>
      </c>
      <c r="H349" s="64">
        <v>11210</v>
      </c>
      <c r="I349" s="64">
        <v>11210</v>
      </c>
      <c r="J349" s="41"/>
      <c r="K349" s="42">
        <f>K350</f>
        <v>0</v>
      </c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>
        <f>AB350</f>
        <v>0</v>
      </c>
      <c r="AC349" s="42"/>
      <c r="AD349" s="189" t="e">
        <f t="shared" si="24"/>
        <v>#DIV/0!</v>
      </c>
    </row>
    <row r="350" spans="1:30" ht="38.25" hidden="1">
      <c r="A350" s="20" t="s">
        <v>133</v>
      </c>
      <c r="B350" s="54" t="s">
        <v>133</v>
      </c>
      <c r="C350" s="55" t="s">
        <v>7</v>
      </c>
      <c r="D350" s="56">
        <v>1</v>
      </c>
      <c r="E350" s="56">
        <v>11</v>
      </c>
      <c r="F350" s="56">
        <v>1</v>
      </c>
      <c r="G350" s="56">
        <v>905</v>
      </c>
      <c r="H350" s="56">
        <v>11210</v>
      </c>
      <c r="I350" s="56">
        <v>11210</v>
      </c>
      <c r="J350" s="57">
        <v>200</v>
      </c>
      <c r="K350" s="47">
        <f>K351</f>
        <v>0</v>
      </c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>
        <f>AB351</f>
        <v>0</v>
      </c>
      <c r="AC350" s="47"/>
      <c r="AD350" s="189" t="e">
        <f t="shared" si="24"/>
        <v>#DIV/0!</v>
      </c>
    </row>
    <row r="351" spans="1:30" ht="38.25" hidden="1">
      <c r="A351" s="20" t="s">
        <v>13</v>
      </c>
      <c r="B351" s="54" t="s">
        <v>13</v>
      </c>
      <c r="C351" s="55" t="s">
        <v>7</v>
      </c>
      <c r="D351" s="56">
        <v>1</v>
      </c>
      <c r="E351" s="56">
        <v>11</v>
      </c>
      <c r="F351" s="56">
        <v>1</v>
      </c>
      <c r="G351" s="56">
        <v>905</v>
      </c>
      <c r="H351" s="56">
        <v>11210</v>
      </c>
      <c r="I351" s="56">
        <v>11210</v>
      </c>
      <c r="J351" s="57">
        <v>240</v>
      </c>
      <c r="K351" s="47">
        <f>K352</f>
        <v>0</v>
      </c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>
        <f>AB352</f>
        <v>0</v>
      </c>
      <c r="AC351" s="47"/>
      <c r="AD351" s="189" t="e">
        <f t="shared" si="24"/>
        <v>#DIV/0!</v>
      </c>
    </row>
    <row r="352" spans="1:30" ht="38.25" hidden="1">
      <c r="A352" s="25" t="s">
        <v>134</v>
      </c>
      <c r="B352" s="54" t="s">
        <v>134</v>
      </c>
      <c r="C352" s="55" t="s">
        <v>7</v>
      </c>
      <c r="D352" s="56">
        <v>1</v>
      </c>
      <c r="E352" s="56">
        <v>11</v>
      </c>
      <c r="F352" s="56">
        <v>1</v>
      </c>
      <c r="G352" s="56">
        <v>905</v>
      </c>
      <c r="H352" s="56">
        <v>11210</v>
      </c>
      <c r="I352" s="56">
        <v>11210</v>
      </c>
      <c r="J352" s="57">
        <v>244</v>
      </c>
      <c r="K352" s="47">
        <v>0</v>
      </c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>
        <v>0</v>
      </c>
      <c r="AC352" s="47"/>
      <c r="AD352" s="189" t="e">
        <f t="shared" si="24"/>
        <v>#DIV/0!</v>
      </c>
    </row>
    <row r="353" spans="1:30" ht="29.25" customHeight="1" hidden="1">
      <c r="A353" s="11" t="s">
        <v>54</v>
      </c>
      <c r="B353" s="147" t="s">
        <v>54</v>
      </c>
      <c r="C353" s="96" t="s">
        <v>7</v>
      </c>
      <c r="D353" s="88">
        <v>1</v>
      </c>
      <c r="E353" s="88">
        <v>11</v>
      </c>
      <c r="F353" s="88">
        <v>1</v>
      </c>
      <c r="G353" s="88">
        <v>961</v>
      </c>
      <c r="H353" s="88"/>
      <c r="I353" s="88"/>
      <c r="J353" s="89"/>
      <c r="K353" s="37">
        <f>K354</f>
        <v>0</v>
      </c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>
        <f>AB354</f>
        <v>0</v>
      </c>
      <c r="AC353" s="37"/>
      <c r="AD353" s="189" t="e">
        <f t="shared" si="24"/>
        <v>#DIV/0!</v>
      </c>
    </row>
    <row r="354" spans="1:30" s="3" customFormat="1" ht="51" hidden="1">
      <c r="A354" s="23" t="s">
        <v>184</v>
      </c>
      <c r="B354" s="63" t="s">
        <v>184</v>
      </c>
      <c r="C354" s="73" t="s">
        <v>7</v>
      </c>
      <c r="D354" s="64">
        <v>1</v>
      </c>
      <c r="E354" s="64">
        <v>11</v>
      </c>
      <c r="F354" s="64">
        <v>1</v>
      </c>
      <c r="G354" s="64">
        <v>961</v>
      </c>
      <c r="H354" s="64">
        <v>11210</v>
      </c>
      <c r="I354" s="64">
        <v>11210</v>
      </c>
      <c r="J354" s="41"/>
      <c r="K354" s="42">
        <f>K355</f>
        <v>0</v>
      </c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>
        <f>AB355</f>
        <v>0</v>
      </c>
      <c r="AC354" s="42"/>
      <c r="AD354" s="189" t="e">
        <f t="shared" si="24"/>
        <v>#DIV/0!</v>
      </c>
    </row>
    <row r="355" spans="1:30" ht="38.25" hidden="1">
      <c r="A355" s="20" t="s">
        <v>133</v>
      </c>
      <c r="B355" s="54" t="s">
        <v>133</v>
      </c>
      <c r="C355" s="55" t="s">
        <v>7</v>
      </c>
      <c r="D355" s="56">
        <v>1</v>
      </c>
      <c r="E355" s="56">
        <v>11</v>
      </c>
      <c r="F355" s="56">
        <v>1</v>
      </c>
      <c r="G355" s="56">
        <v>961</v>
      </c>
      <c r="H355" s="56">
        <v>11210</v>
      </c>
      <c r="I355" s="56">
        <v>11210</v>
      </c>
      <c r="J355" s="57">
        <v>200</v>
      </c>
      <c r="K355" s="47">
        <f>K356</f>
        <v>0</v>
      </c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>
        <f>AB356</f>
        <v>0</v>
      </c>
      <c r="AC355" s="47"/>
      <c r="AD355" s="189" t="e">
        <f t="shared" si="24"/>
        <v>#DIV/0!</v>
      </c>
    </row>
    <row r="356" spans="1:30" ht="38.25" hidden="1">
      <c r="A356" s="20" t="s">
        <v>13</v>
      </c>
      <c r="B356" s="54" t="s">
        <v>13</v>
      </c>
      <c r="C356" s="55" t="s">
        <v>7</v>
      </c>
      <c r="D356" s="56">
        <v>1</v>
      </c>
      <c r="E356" s="56">
        <v>11</v>
      </c>
      <c r="F356" s="56">
        <v>1</v>
      </c>
      <c r="G356" s="56">
        <v>961</v>
      </c>
      <c r="H356" s="56">
        <v>11210</v>
      </c>
      <c r="I356" s="56">
        <v>11210</v>
      </c>
      <c r="J356" s="57">
        <v>240</v>
      </c>
      <c r="K356" s="47">
        <f>K357</f>
        <v>0</v>
      </c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>
        <f>AB357</f>
        <v>0</v>
      </c>
      <c r="AC356" s="47"/>
      <c r="AD356" s="189" t="e">
        <f t="shared" si="24"/>
        <v>#DIV/0!</v>
      </c>
    </row>
    <row r="357" spans="1:30" ht="38.25" hidden="1">
      <c r="A357" s="25" t="s">
        <v>134</v>
      </c>
      <c r="B357" s="54" t="s">
        <v>134</v>
      </c>
      <c r="C357" s="55" t="s">
        <v>7</v>
      </c>
      <c r="D357" s="56">
        <v>1</v>
      </c>
      <c r="E357" s="56">
        <v>11</v>
      </c>
      <c r="F357" s="56">
        <v>1</v>
      </c>
      <c r="G357" s="56">
        <v>961</v>
      </c>
      <c r="H357" s="56">
        <v>11210</v>
      </c>
      <c r="I357" s="56">
        <v>11210</v>
      </c>
      <c r="J357" s="57">
        <v>244</v>
      </c>
      <c r="K357" s="47">
        <v>0</v>
      </c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>
        <v>0</v>
      </c>
      <c r="AC357" s="47"/>
      <c r="AD357" s="189" t="e">
        <f t="shared" si="24"/>
        <v>#DIV/0!</v>
      </c>
    </row>
    <row r="358" spans="1:30" ht="25.5" hidden="1">
      <c r="A358" s="10" t="s">
        <v>269</v>
      </c>
      <c r="B358" s="63" t="s">
        <v>269</v>
      </c>
      <c r="C358" s="73" t="s">
        <v>7</v>
      </c>
      <c r="D358" s="64">
        <v>1</v>
      </c>
      <c r="E358" s="64">
        <v>11</v>
      </c>
      <c r="F358" s="64"/>
      <c r="G358" s="64">
        <v>902</v>
      </c>
      <c r="H358" s="64">
        <v>55190</v>
      </c>
      <c r="I358" s="64">
        <v>55190</v>
      </c>
      <c r="J358" s="41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>
        <f>AB359</f>
        <v>0</v>
      </c>
      <c r="AC358" s="42"/>
      <c r="AD358" s="189" t="e">
        <f t="shared" si="24"/>
        <v>#DIV/0!</v>
      </c>
    </row>
    <row r="359" spans="1:30" ht="38.25" hidden="1">
      <c r="A359" s="38" t="s">
        <v>255</v>
      </c>
      <c r="B359" s="133" t="s">
        <v>255</v>
      </c>
      <c r="C359" s="55" t="s">
        <v>7</v>
      </c>
      <c r="D359" s="56">
        <v>1</v>
      </c>
      <c r="E359" s="56">
        <v>11</v>
      </c>
      <c r="F359" s="56"/>
      <c r="G359" s="56">
        <v>902</v>
      </c>
      <c r="H359" s="56">
        <v>55190</v>
      </c>
      <c r="I359" s="56">
        <v>55190</v>
      </c>
      <c r="J359" s="57">
        <v>600</v>
      </c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>
        <f>AB360</f>
        <v>0</v>
      </c>
      <c r="AC359" s="47"/>
      <c r="AD359" s="189" t="e">
        <f t="shared" si="24"/>
        <v>#DIV/0!</v>
      </c>
    </row>
    <row r="360" spans="1:30" ht="25.5" hidden="1">
      <c r="A360" s="38" t="s">
        <v>256</v>
      </c>
      <c r="B360" s="133" t="s">
        <v>256</v>
      </c>
      <c r="C360" s="55" t="s">
        <v>7</v>
      </c>
      <c r="D360" s="56">
        <v>1</v>
      </c>
      <c r="E360" s="56">
        <v>11</v>
      </c>
      <c r="F360" s="56"/>
      <c r="G360" s="56">
        <v>902</v>
      </c>
      <c r="H360" s="56">
        <v>55190</v>
      </c>
      <c r="I360" s="56">
        <v>55190</v>
      </c>
      <c r="J360" s="57">
        <v>610</v>
      </c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>
        <f>AB361</f>
        <v>0</v>
      </c>
      <c r="AC360" s="47"/>
      <c r="AD360" s="189" t="e">
        <f t="shared" si="24"/>
        <v>#DIV/0!</v>
      </c>
    </row>
    <row r="361" spans="1:30" ht="25.5" hidden="1">
      <c r="A361" s="38" t="s">
        <v>257</v>
      </c>
      <c r="B361" s="133" t="s">
        <v>257</v>
      </c>
      <c r="C361" s="55" t="s">
        <v>7</v>
      </c>
      <c r="D361" s="56">
        <v>1</v>
      </c>
      <c r="E361" s="56">
        <v>11</v>
      </c>
      <c r="F361" s="56"/>
      <c r="G361" s="56">
        <v>902</v>
      </c>
      <c r="H361" s="56">
        <v>55190</v>
      </c>
      <c r="I361" s="56">
        <v>55190</v>
      </c>
      <c r="J361" s="57">
        <v>612</v>
      </c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>
        <v>50188</v>
      </c>
      <c r="V361" s="47"/>
      <c r="W361" s="47"/>
      <c r="X361" s="47"/>
      <c r="Y361" s="47"/>
      <c r="Z361" s="47"/>
      <c r="AA361" s="47"/>
      <c r="AB361" s="47">
        <v>0</v>
      </c>
      <c r="AC361" s="47"/>
      <c r="AD361" s="189" t="e">
        <f t="shared" si="24"/>
        <v>#DIV/0!</v>
      </c>
    </row>
    <row r="362" spans="1:30" ht="25.5" hidden="1">
      <c r="A362" s="10" t="s">
        <v>269</v>
      </c>
      <c r="B362" s="63" t="s">
        <v>269</v>
      </c>
      <c r="C362" s="73" t="s">
        <v>7</v>
      </c>
      <c r="D362" s="64">
        <v>1</v>
      </c>
      <c r="E362" s="64">
        <v>11</v>
      </c>
      <c r="F362" s="64"/>
      <c r="G362" s="64">
        <v>902</v>
      </c>
      <c r="H362" s="64" t="s">
        <v>270</v>
      </c>
      <c r="I362" s="64" t="s">
        <v>270</v>
      </c>
      <c r="J362" s="41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>
        <f>AB363</f>
        <v>0</v>
      </c>
      <c r="AC362" s="42"/>
      <c r="AD362" s="189" t="e">
        <f t="shared" si="24"/>
        <v>#DIV/0!</v>
      </c>
    </row>
    <row r="363" spans="1:30" ht="38.25" hidden="1">
      <c r="A363" s="38" t="s">
        <v>255</v>
      </c>
      <c r="B363" s="133" t="s">
        <v>255</v>
      </c>
      <c r="C363" s="55" t="s">
        <v>7</v>
      </c>
      <c r="D363" s="56">
        <v>1</v>
      </c>
      <c r="E363" s="56">
        <v>11</v>
      </c>
      <c r="F363" s="56"/>
      <c r="G363" s="56">
        <v>902</v>
      </c>
      <c r="H363" s="56" t="s">
        <v>270</v>
      </c>
      <c r="I363" s="56" t="s">
        <v>270</v>
      </c>
      <c r="J363" s="57">
        <v>600</v>
      </c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>
        <f>AB364</f>
        <v>0</v>
      </c>
      <c r="AC363" s="47"/>
      <c r="AD363" s="189" t="e">
        <f t="shared" si="24"/>
        <v>#DIV/0!</v>
      </c>
    </row>
    <row r="364" spans="1:30" ht="25.5" hidden="1">
      <c r="A364" s="38" t="s">
        <v>256</v>
      </c>
      <c r="B364" s="133" t="s">
        <v>256</v>
      </c>
      <c r="C364" s="55" t="s">
        <v>7</v>
      </c>
      <c r="D364" s="56">
        <v>1</v>
      </c>
      <c r="E364" s="56">
        <v>11</v>
      </c>
      <c r="F364" s="56"/>
      <c r="G364" s="56">
        <v>902</v>
      </c>
      <c r="H364" s="56" t="s">
        <v>270</v>
      </c>
      <c r="I364" s="56" t="s">
        <v>270</v>
      </c>
      <c r="J364" s="57">
        <v>610</v>
      </c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>
        <f>AB365</f>
        <v>0</v>
      </c>
      <c r="AC364" s="47"/>
      <c r="AD364" s="189" t="e">
        <f t="shared" si="24"/>
        <v>#DIV/0!</v>
      </c>
    </row>
    <row r="365" spans="1:30" ht="25.5" hidden="1">
      <c r="A365" s="38" t="s">
        <v>257</v>
      </c>
      <c r="B365" s="133" t="s">
        <v>257</v>
      </c>
      <c r="C365" s="55" t="s">
        <v>7</v>
      </c>
      <c r="D365" s="56">
        <v>1</v>
      </c>
      <c r="E365" s="56">
        <v>11</v>
      </c>
      <c r="F365" s="56"/>
      <c r="G365" s="56">
        <v>902</v>
      </c>
      <c r="H365" s="56" t="s">
        <v>270</v>
      </c>
      <c r="I365" s="56" t="s">
        <v>270</v>
      </c>
      <c r="J365" s="57">
        <v>612</v>
      </c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>
        <v>209510</v>
      </c>
      <c r="V365" s="47"/>
      <c r="W365" s="47"/>
      <c r="X365" s="47"/>
      <c r="Y365" s="47"/>
      <c r="Z365" s="47"/>
      <c r="AA365" s="47"/>
      <c r="AB365" s="47">
        <v>0</v>
      </c>
      <c r="AC365" s="47"/>
      <c r="AD365" s="189" t="e">
        <f t="shared" si="24"/>
        <v>#DIV/0!</v>
      </c>
    </row>
    <row r="366" spans="1:30" s="40" customFormat="1" ht="76.5" hidden="1">
      <c r="A366" s="45" t="s">
        <v>272</v>
      </c>
      <c r="B366" s="125" t="s">
        <v>298</v>
      </c>
      <c r="C366" s="73" t="s">
        <v>7</v>
      </c>
      <c r="D366" s="64">
        <v>1</v>
      </c>
      <c r="E366" s="64">
        <v>11</v>
      </c>
      <c r="F366" s="64"/>
      <c r="G366" s="64">
        <v>902</v>
      </c>
      <c r="H366" s="64" t="s">
        <v>273</v>
      </c>
      <c r="I366" s="64" t="s">
        <v>273</v>
      </c>
      <c r="J366" s="41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>
        <f>AB367</f>
        <v>0</v>
      </c>
      <c r="AC366" s="42"/>
      <c r="AD366" s="189" t="e">
        <f t="shared" si="24"/>
        <v>#DIV/0!</v>
      </c>
    </row>
    <row r="367" spans="1:30" s="40" customFormat="1" ht="12.75" hidden="1">
      <c r="A367" s="20" t="s">
        <v>15</v>
      </c>
      <c r="B367" s="54" t="s">
        <v>15</v>
      </c>
      <c r="C367" s="55" t="s">
        <v>7</v>
      </c>
      <c r="D367" s="56">
        <v>1</v>
      </c>
      <c r="E367" s="56">
        <v>11</v>
      </c>
      <c r="F367" s="56"/>
      <c r="G367" s="56">
        <v>902</v>
      </c>
      <c r="H367" s="56" t="s">
        <v>273</v>
      </c>
      <c r="I367" s="56" t="s">
        <v>273</v>
      </c>
      <c r="J367" s="57">
        <v>800</v>
      </c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>
        <f>AB368</f>
        <v>0</v>
      </c>
      <c r="AC367" s="47"/>
      <c r="AD367" s="189" t="e">
        <f t="shared" si="24"/>
        <v>#DIV/0!</v>
      </c>
    </row>
    <row r="368" spans="1:30" s="40" customFormat="1" ht="63.75" hidden="1">
      <c r="A368" s="20" t="s">
        <v>185</v>
      </c>
      <c r="B368" s="54" t="s">
        <v>185</v>
      </c>
      <c r="C368" s="55" t="s">
        <v>7</v>
      </c>
      <c r="D368" s="56">
        <v>1</v>
      </c>
      <c r="E368" s="56">
        <v>11</v>
      </c>
      <c r="F368" s="56"/>
      <c r="G368" s="56">
        <v>902</v>
      </c>
      <c r="H368" s="56" t="s">
        <v>273</v>
      </c>
      <c r="I368" s="56" t="s">
        <v>273</v>
      </c>
      <c r="J368" s="57">
        <v>810</v>
      </c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>
        <f>AB369</f>
        <v>0</v>
      </c>
      <c r="AC368" s="47"/>
      <c r="AD368" s="189" t="e">
        <f t="shared" si="24"/>
        <v>#DIV/0!</v>
      </c>
    </row>
    <row r="369" spans="1:30" s="40" customFormat="1" ht="63.75" hidden="1">
      <c r="A369" s="20" t="s">
        <v>241</v>
      </c>
      <c r="B369" s="54" t="s">
        <v>241</v>
      </c>
      <c r="C369" s="55" t="s">
        <v>7</v>
      </c>
      <c r="D369" s="56">
        <v>1</v>
      </c>
      <c r="E369" s="56">
        <v>11</v>
      </c>
      <c r="F369" s="56"/>
      <c r="G369" s="56">
        <v>902</v>
      </c>
      <c r="H369" s="56" t="s">
        <v>273</v>
      </c>
      <c r="I369" s="56" t="s">
        <v>273</v>
      </c>
      <c r="J369" s="57">
        <v>814</v>
      </c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>
        <v>1012732.11</v>
      </c>
      <c r="W369" s="47"/>
      <c r="X369" s="47"/>
      <c r="Y369" s="47"/>
      <c r="Z369" s="47"/>
      <c r="AA369" s="47"/>
      <c r="AB369" s="47">
        <v>0</v>
      </c>
      <c r="AC369" s="47"/>
      <c r="AD369" s="189" t="e">
        <f t="shared" si="24"/>
        <v>#DIV/0!</v>
      </c>
    </row>
    <row r="370" spans="1:30" ht="38.25" hidden="1">
      <c r="A370" s="39" t="s">
        <v>272</v>
      </c>
      <c r="B370" s="132" t="s">
        <v>272</v>
      </c>
      <c r="C370" s="73" t="s">
        <v>7</v>
      </c>
      <c r="D370" s="64">
        <v>1</v>
      </c>
      <c r="E370" s="64">
        <v>11</v>
      </c>
      <c r="F370" s="64"/>
      <c r="G370" s="64">
        <v>902</v>
      </c>
      <c r="H370" s="64" t="s">
        <v>274</v>
      </c>
      <c r="I370" s="64" t="s">
        <v>274</v>
      </c>
      <c r="J370" s="41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>
        <f>AB371</f>
        <v>0</v>
      </c>
      <c r="AC370" s="47"/>
      <c r="AD370" s="189" t="e">
        <f t="shared" si="24"/>
        <v>#DIV/0!</v>
      </c>
    </row>
    <row r="371" spans="1:30" ht="12.75" hidden="1">
      <c r="A371" s="5" t="s">
        <v>15</v>
      </c>
      <c r="B371" s="54" t="s">
        <v>15</v>
      </c>
      <c r="C371" s="55" t="s">
        <v>7</v>
      </c>
      <c r="D371" s="56">
        <v>1</v>
      </c>
      <c r="E371" s="56">
        <v>11</v>
      </c>
      <c r="F371" s="56"/>
      <c r="G371" s="56">
        <v>902</v>
      </c>
      <c r="H371" s="56" t="s">
        <v>274</v>
      </c>
      <c r="I371" s="56" t="s">
        <v>274</v>
      </c>
      <c r="J371" s="57">
        <v>800</v>
      </c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>
        <f>AB372</f>
        <v>0</v>
      </c>
      <c r="AC371" s="47"/>
      <c r="AD371" s="189" t="e">
        <f t="shared" si="24"/>
        <v>#DIV/0!</v>
      </c>
    </row>
    <row r="372" spans="1:30" ht="63.75" hidden="1">
      <c r="A372" s="5" t="s">
        <v>185</v>
      </c>
      <c r="B372" s="54" t="s">
        <v>185</v>
      </c>
      <c r="C372" s="55" t="s">
        <v>7</v>
      </c>
      <c r="D372" s="56">
        <v>1</v>
      </c>
      <c r="E372" s="56">
        <v>11</v>
      </c>
      <c r="F372" s="56"/>
      <c r="G372" s="56">
        <v>902</v>
      </c>
      <c r="H372" s="56" t="s">
        <v>274</v>
      </c>
      <c r="I372" s="56" t="s">
        <v>274</v>
      </c>
      <c r="J372" s="57">
        <v>810</v>
      </c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>
        <f>AB373</f>
        <v>0</v>
      </c>
      <c r="AC372" s="47"/>
      <c r="AD372" s="189" t="e">
        <f t="shared" si="24"/>
        <v>#DIV/0!</v>
      </c>
    </row>
    <row r="373" spans="1:30" ht="63.75" hidden="1">
      <c r="A373" s="5" t="s">
        <v>241</v>
      </c>
      <c r="B373" s="54" t="s">
        <v>241</v>
      </c>
      <c r="C373" s="55" t="s">
        <v>7</v>
      </c>
      <c r="D373" s="56">
        <v>1</v>
      </c>
      <c r="E373" s="56">
        <v>11</v>
      </c>
      <c r="F373" s="56"/>
      <c r="G373" s="56">
        <v>902</v>
      </c>
      <c r="H373" s="56" t="s">
        <v>274</v>
      </c>
      <c r="I373" s="56" t="s">
        <v>274</v>
      </c>
      <c r="J373" s="57">
        <v>814</v>
      </c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>
        <v>19241910.12</v>
      </c>
      <c r="W373" s="47"/>
      <c r="X373" s="47"/>
      <c r="Y373" s="47"/>
      <c r="Z373" s="47"/>
      <c r="AA373" s="47"/>
      <c r="AB373" s="47">
        <v>0</v>
      </c>
      <c r="AC373" s="47"/>
      <c r="AD373" s="189" t="e">
        <f t="shared" si="24"/>
        <v>#DIV/0!</v>
      </c>
    </row>
    <row r="374" spans="1:30" s="3" customFormat="1" ht="51">
      <c r="A374" s="6"/>
      <c r="B374" s="63" t="s">
        <v>347</v>
      </c>
      <c r="C374" s="116" t="s">
        <v>7</v>
      </c>
      <c r="D374" s="117">
        <v>1</v>
      </c>
      <c r="E374" s="117">
        <v>11</v>
      </c>
      <c r="F374" s="117">
        <v>1</v>
      </c>
      <c r="G374" s="117">
        <v>902</v>
      </c>
      <c r="H374" s="64"/>
      <c r="I374" s="64" t="s">
        <v>348</v>
      </c>
      <c r="J374" s="41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>
        <f aca="true" t="shared" si="25" ref="AB374:AC376">AB375</f>
        <v>115400</v>
      </c>
      <c r="AC374" s="42">
        <f t="shared" si="25"/>
        <v>115400</v>
      </c>
      <c r="AD374" s="189">
        <f t="shared" si="24"/>
        <v>100</v>
      </c>
    </row>
    <row r="375" spans="1:30" ht="38.25">
      <c r="A375" s="5"/>
      <c r="B375" s="99" t="s">
        <v>136</v>
      </c>
      <c r="C375" s="121" t="s">
        <v>7</v>
      </c>
      <c r="D375" s="122">
        <v>1</v>
      </c>
      <c r="E375" s="122">
        <v>11</v>
      </c>
      <c r="F375" s="122">
        <v>1</v>
      </c>
      <c r="G375" s="122">
        <v>902</v>
      </c>
      <c r="H375" s="56"/>
      <c r="I375" s="56" t="s">
        <v>348</v>
      </c>
      <c r="J375" s="57">
        <v>600</v>
      </c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>
        <f t="shared" si="25"/>
        <v>115400</v>
      </c>
      <c r="AC375" s="47">
        <f t="shared" si="25"/>
        <v>115400</v>
      </c>
      <c r="AD375" s="191">
        <f t="shared" si="24"/>
        <v>100</v>
      </c>
    </row>
    <row r="376" spans="1:30" ht="12.75">
      <c r="A376" s="5"/>
      <c r="B376" s="99" t="s">
        <v>49</v>
      </c>
      <c r="C376" s="121" t="s">
        <v>7</v>
      </c>
      <c r="D376" s="122">
        <v>1</v>
      </c>
      <c r="E376" s="122">
        <v>11</v>
      </c>
      <c r="F376" s="122">
        <v>1</v>
      </c>
      <c r="G376" s="122">
        <v>902</v>
      </c>
      <c r="H376" s="56"/>
      <c r="I376" s="56" t="s">
        <v>348</v>
      </c>
      <c r="J376" s="57">
        <v>610</v>
      </c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>
        <f t="shared" si="25"/>
        <v>115400</v>
      </c>
      <c r="AC376" s="47">
        <f t="shared" si="25"/>
        <v>115400</v>
      </c>
      <c r="AD376" s="191">
        <f t="shared" si="24"/>
        <v>100</v>
      </c>
    </row>
    <row r="377" spans="1:30" ht="25.5">
      <c r="A377" s="5"/>
      <c r="B377" s="99" t="s">
        <v>81</v>
      </c>
      <c r="C377" s="121" t="s">
        <v>7</v>
      </c>
      <c r="D377" s="122">
        <v>1</v>
      </c>
      <c r="E377" s="122">
        <v>11</v>
      </c>
      <c r="F377" s="122">
        <v>1</v>
      </c>
      <c r="G377" s="122">
        <v>902</v>
      </c>
      <c r="H377" s="56"/>
      <c r="I377" s="56" t="s">
        <v>348</v>
      </c>
      <c r="J377" s="57">
        <v>612</v>
      </c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>
        <v>115400</v>
      </c>
      <c r="AC377" s="47">
        <v>115400</v>
      </c>
      <c r="AD377" s="191">
        <f t="shared" si="24"/>
        <v>100</v>
      </c>
    </row>
    <row r="378" spans="1:30" ht="69.75" customHeight="1">
      <c r="A378" s="12" t="s">
        <v>148</v>
      </c>
      <c r="B378" s="148" t="s">
        <v>148</v>
      </c>
      <c r="C378" s="88" t="s">
        <v>7</v>
      </c>
      <c r="D378" s="88">
        <v>2</v>
      </c>
      <c r="E378" s="149"/>
      <c r="F378" s="149"/>
      <c r="G378" s="150"/>
      <c r="H378" s="149"/>
      <c r="I378" s="149"/>
      <c r="J378" s="149"/>
      <c r="K378" s="37">
        <f>K379</f>
        <v>7065538.72</v>
      </c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37">
        <f>W379</f>
        <v>8255653</v>
      </c>
      <c r="X378" s="151"/>
      <c r="Y378" s="151"/>
      <c r="Z378" s="151"/>
      <c r="AA378" s="151"/>
      <c r="AB378" s="37">
        <f>AB379</f>
        <v>8379774.07</v>
      </c>
      <c r="AC378" s="37">
        <f>AC379</f>
        <v>5926637.84</v>
      </c>
      <c r="AD378" s="189">
        <f t="shared" si="24"/>
        <v>70.72550871290973</v>
      </c>
    </row>
    <row r="379" spans="1:30" ht="55.5" customHeight="1">
      <c r="A379" s="12" t="s">
        <v>169</v>
      </c>
      <c r="B379" s="148" t="s">
        <v>169</v>
      </c>
      <c r="C379" s="88" t="s">
        <v>7</v>
      </c>
      <c r="D379" s="88">
        <v>2</v>
      </c>
      <c r="E379" s="88">
        <v>11</v>
      </c>
      <c r="F379" s="149"/>
      <c r="G379" s="150"/>
      <c r="H379" s="149"/>
      <c r="I379" s="149"/>
      <c r="J379" s="149"/>
      <c r="K379" s="37">
        <f>K380</f>
        <v>7065538.72</v>
      </c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37">
        <f>W380</f>
        <v>8255653</v>
      </c>
      <c r="X379" s="151"/>
      <c r="Y379" s="151"/>
      <c r="Z379" s="151"/>
      <c r="AA379" s="151"/>
      <c r="AB379" s="37">
        <f>AB380</f>
        <v>8379774.07</v>
      </c>
      <c r="AC379" s="37">
        <f>AC380</f>
        <v>5926637.84</v>
      </c>
      <c r="AD379" s="189">
        <f t="shared" si="24"/>
        <v>70.72550871290973</v>
      </c>
    </row>
    <row r="380" spans="1:30" s="3" customFormat="1" ht="30.75" customHeight="1">
      <c r="A380" s="10" t="s">
        <v>41</v>
      </c>
      <c r="B380" s="87" t="s">
        <v>41</v>
      </c>
      <c r="C380" s="88" t="s">
        <v>7</v>
      </c>
      <c r="D380" s="88">
        <v>2</v>
      </c>
      <c r="E380" s="88">
        <v>11</v>
      </c>
      <c r="F380" s="88">
        <v>1</v>
      </c>
      <c r="G380" s="88">
        <v>902</v>
      </c>
      <c r="H380" s="88"/>
      <c r="I380" s="88"/>
      <c r="J380" s="89"/>
      <c r="K380" s="37">
        <f>K381+K392</f>
        <v>7065538.72</v>
      </c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>
        <f>W381+W392+W388</f>
        <v>8255653</v>
      </c>
      <c r="X380" s="37"/>
      <c r="Y380" s="37"/>
      <c r="Z380" s="37"/>
      <c r="AA380" s="37"/>
      <c r="AB380" s="37">
        <f>AB381+AB392+AB388</f>
        <v>8379774.07</v>
      </c>
      <c r="AC380" s="37">
        <f>AC381+AC392+AC388</f>
        <v>5926637.84</v>
      </c>
      <c r="AD380" s="189">
        <f t="shared" si="24"/>
        <v>70.72550871290973</v>
      </c>
    </row>
    <row r="381" spans="1:30" s="3" customFormat="1" ht="38.25">
      <c r="A381" s="10" t="s">
        <v>135</v>
      </c>
      <c r="B381" s="95" t="s">
        <v>299</v>
      </c>
      <c r="C381" s="88" t="s">
        <v>7</v>
      </c>
      <c r="D381" s="88">
        <v>2</v>
      </c>
      <c r="E381" s="88">
        <v>11</v>
      </c>
      <c r="F381" s="88">
        <v>1</v>
      </c>
      <c r="G381" s="88">
        <v>902</v>
      </c>
      <c r="H381" s="88">
        <v>10220</v>
      </c>
      <c r="I381" s="88">
        <v>80710</v>
      </c>
      <c r="J381" s="89"/>
      <c r="K381" s="37">
        <f>K385+K382</f>
        <v>7065538.72</v>
      </c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>
        <f>W385+W382</f>
        <v>7748885</v>
      </c>
      <c r="X381" s="37"/>
      <c r="Y381" s="37"/>
      <c r="Z381" s="37"/>
      <c r="AA381" s="37"/>
      <c r="AB381" s="37">
        <f>AB385+AB382</f>
        <v>7817639.07</v>
      </c>
      <c r="AC381" s="37">
        <f>AC385+AC382</f>
        <v>5514063.67</v>
      </c>
      <c r="AD381" s="189">
        <f t="shared" si="24"/>
        <v>70.53361789443676</v>
      </c>
    </row>
    <row r="382" spans="1:30" ht="38.25" hidden="1">
      <c r="A382" s="25" t="s">
        <v>141</v>
      </c>
      <c r="B382" s="54" t="s">
        <v>141</v>
      </c>
      <c r="C382" s="56" t="s">
        <v>7</v>
      </c>
      <c r="D382" s="56">
        <v>2</v>
      </c>
      <c r="E382" s="56">
        <v>1</v>
      </c>
      <c r="F382" s="56">
        <v>1</v>
      </c>
      <c r="G382" s="56">
        <v>902</v>
      </c>
      <c r="H382" s="56">
        <v>10220</v>
      </c>
      <c r="I382" s="56">
        <v>10220</v>
      </c>
      <c r="J382" s="57">
        <v>400</v>
      </c>
      <c r="K382" s="47">
        <f>K383</f>
        <v>0</v>
      </c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>
        <f>W383</f>
        <v>0</v>
      </c>
      <c r="X382" s="47"/>
      <c r="Y382" s="47"/>
      <c r="Z382" s="47"/>
      <c r="AA382" s="47"/>
      <c r="AB382" s="47">
        <f>AB383</f>
        <v>0</v>
      </c>
      <c r="AC382" s="47">
        <f>AC383</f>
        <v>0</v>
      </c>
      <c r="AD382" s="189" t="e">
        <f t="shared" si="24"/>
        <v>#DIV/0!</v>
      </c>
    </row>
    <row r="383" spans="1:30" ht="12.75" hidden="1">
      <c r="A383" s="25" t="s">
        <v>44</v>
      </c>
      <c r="B383" s="54" t="s">
        <v>44</v>
      </c>
      <c r="C383" s="56" t="s">
        <v>7</v>
      </c>
      <c r="D383" s="56">
        <v>2</v>
      </c>
      <c r="E383" s="56">
        <v>1</v>
      </c>
      <c r="F383" s="56">
        <v>1</v>
      </c>
      <c r="G383" s="56">
        <v>902</v>
      </c>
      <c r="H383" s="56">
        <v>10220</v>
      </c>
      <c r="I383" s="56">
        <v>10220</v>
      </c>
      <c r="J383" s="57">
        <v>410</v>
      </c>
      <c r="K383" s="47">
        <f>K384</f>
        <v>0</v>
      </c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>
        <f>W384</f>
        <v>0</v>
      </c>
      <c r="X383" s="47"/>
      <c r="Y383" s="47"/>
      <c r="Z383" s="47"/>
      <c r="AA383" s="47"/>
      <c r="AB383" s="47">
        <f>AB384</f>
        <v>0</v>
      </c>
      <c r="AC383" s="47">
        <f>AC384</f>
        <v>0</v>
      </c>
      <c r="AD383" s="189" t="e">
        <f t="shared" si="24"/>
        <v>#DIV/0!</v>
      </c>
    </row>
    <row r="384" spans="1:30" ht="51" hidden="1">
      <c r="A384" s="25" t="s">
        <v>84</v>
      </c>
      <c r="B384" s="54" t="s">
        <v>84</v>
      </c>
      <c r="C384" s="56" t="s">
        <v>7</v>
      </c>
      <c r="D384" s="56">
        <v>2</v>
      </c>
      <c r="E384" s="56">
        <v>1</v>
      </c>
      <c r="F384" s="56">
        <v>1</v>
      </c>
      <c r="G384" s="56">
        <v>902</v>
      </c>
      <c r="H384" s="56">
        <v>10220</v>
      </c>
      <c r="I384" s="56">
        <v>10220</v>
      </c>
      <c r="J384" s="57">
        <v>414</v>
      </c>
      <c r="K384" s="47">
        <v>0</v>
      </c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>
        <v>0</v>
      </c>
      <c r="X384" s="47"/>
      <c r="Y384" s="47"/>
      <c r="Z384" s="47"/>
      <c r="AA384" s="47"/>
      <c r="AB384" s="47">
        <v>0</v>
      </c>
      <c r="AC384" s="47">
        <v>0</v>
      </c>
      <c r="AD384" s="189" t="e">
        <f t="shared" si="24"/>
        <v>#DIV/0!</v>
      </c>
    </row>
    <row r="385" spans="1:30" ht="38.25">
      <c r="A385" s="9" t="s">
        <v>136</v>
      </c>
      <c r="B385" s="99" t="s">
        <v>136</v>
      </c>
      <c r="C385" s="85" t="s">
        <v>7</v>
      </c>
      <c r="D385" s="85">
        <v>2</v>
      </c>
      <c r="E385" s="85">
        <v>11</v>
      </c>
      <c r="F385" s="85">
        <v>1</v>
      </c>
      <c r="G385" s="85">
        <v>902</v>
      </c>
      <c r="H385" s="85">
        <v>10220</v>
      </c>
      <c r="I385" s="85">
        <v>80710</v>
      </c>
      <c r="J385" s="100">
        <v>600</v>
      </c>
      <c r="K385" s="34">
        <f>K386</f>
        <v>7065538.72</v>
      </c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>
        <f>W386</f>
        <v>7748885</v>
      </c>
      <c r="X385" s="34"/>
      <c r="Y385" s="34"/>
      <c r="Z385" s="34"/>
      <c r="AA385" s="34"/>
      <c r="AB385" s="34">
        <f>AB386</f>
        <v>7817639.07</v>
      </c>
      <c r="AC385" s="34">
        <f>AC386</f>
        <v>5514063.67</v>
      </c>
      <c r="AD385" s="191">
        <f t="shared" si="24"/>
        <v>70.53361789443676</v>
      </c>
    </row>
    <row r="386" spans="1:30" ht="12.75">
      <c r="A386" s="9" t="s">
        <v>49</v>
      </c>
      <c r="B386" s="99" t="s">
        <v>49</v>
      </c>
      <c r="C386" s="85" t="s">
        <v>7</v>
      </c>
      <c r="D386" s="85">
        <v>2</v>
      </c>
      <c r="E386" s="85">
        <v>11</v>
      </c>
      <c r="F386" s="85">
        <v>1</v>
      </c>
      <c r="G386" s="85">
        <v>902</v>
      </c>
      <c r="H386" s="85">
        <v>10220</v>
      </c>
      <c r="I386" s="85">
        <v>80710</v>
      </c>
      <c r="J386" s="100">
        <v>610</v>
      </c>
      <c r="K386" s="34">
        <f>K387</f>
        <v>7065538.72</v>
      </c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>
        <f>W387</f>
        <v>7748885</v>
      </c>
      <c r="X386" s="34"/>
      <c r="Y386" s="34"/>
      <c r="Z386" s="34"/>
      <c r="AA386" s="34"/>
      <c r="AB386" s="34">
        <f>AB387</f>
        <v>7817639.07</v>
      </c>
      <c r="AC386" s="34">
        <f>AC387</f>
        <v>5514063.67</v>
      </c>
      <c r="AD386" s="191">
        <f t="shared" si="24"/>
        <v>70.53361789443676</v>
      </c>
    </row>
    <row r="387" spans="1:30" ht="78.75" customHeight="1">
      <c r="A387" s="9" t="s">
        <v>22</v>
      </c>
      <c r="B387" s="99" t="s">
        <v>22</v>
      </c>
      <c r="C387" s="85" t="s">
        <v>7</v>
      </c>
      <c r="D387" s="85">
        <v>2</v>
      </c>
      <c r="E387" s="85">
        <v>11</v>
      </c>
      <c r="F387" s="85">
        <v>1</v>
      </c>
      <c r="G387" s="85">
        <v>902</v>
      </c>
      <c r="H387" s="85">
        <v>10220</v>
      </c>
      <c r="I387" s="85">
        <v>80710</v>
      </c>
      <c r="J387" s="100">
        <v>611</v>
      </c>
      <c r="K387" s="34">
        <v>7065538.72</v>
      </c>
      <c r="L387" s="34"/>
      <c r="M387" s="34"/>
      <c r="N387" s="34"/>
      <c r="O387" s="34"/>
      <c r="P387" s="34"/>
      <c r="Q387" s="34"/>
      <c r="R387" s="34"/>
      <c r="S387" s="34"/>
      <c r="T387" s="34"/>
      <c r="U387" s="34">
        <v>250000</v>
      </c>
      <c r="V387" s="34"/>
      <c r="W387" s="34">
        <v>7748885</v>
      </c>
      <c r="X387" s="34"/>
      <c r="Y387" s="34"/>
      <c r="Z387" s="34"/>
      <c r="AA387" s="34"/>
      <c r="AB387" s="34">
        <v>7817639.07</v>
      </c>
      <c r="AC387" s="34">
        <v>5514063.67</v>
      </c>
      <c r="AD387" s="191">
        <f t="shared" si="24"/>
        <v>70.53361789443676</v>
      </c>
    </row>
    <row r="388" spans="1:30" ht="32.25" customHeight="1">
      <c r="A388" s="9"/>
      <c r="B388" s="87" t="s">
        <v>318</v>
      </c>
      <c r="C388" s="88" t="s">
        <v>7</v>
      </c>
      <c r="D388" s="88">
        <v>2</v>
      </c>
      <c r="E388" s="88">
        <v>11</v>
      </c>
      <c r="F388" s="88">
        <v>1</v>
      </c>
      <c r="G388" s="88">
        <v>902</v>
      </c>
      <c r="H388" s="88">
        <v>12910</v>
      </c>
      <c r="I388" s="88">
        <v>83360</v>
      </c>
      <c r="J388" s="89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>
        <f>W389</f>
        <v>506768</v>
      </c>
      <c r="X388" s="37"/>
      <c r="Y388" s="37"/>
      <c r="Z388" s="37"/>
      <c r="AA388" s="37"/>
      <c r="AB388" s="37">
        <f aca="true" t="shared" si="26" ref="AB388:AC390">AB389</f>
        <v>506768</v>
      </c>
      <c r="AC388" s="37">
        <f t="shared" si="26"/>
        <v>357207.17</v>
      </c>
      <c r="AD388" s="189">
        <f t="shared" si="24"/>
        <v>70.48731766804534</v>
      </c>
    </row>
    <row r="389" spans="1:30" ht="38.25">
      <c r="A389" s="9"/>
      <c r="B389" s="99" t="s">
        <v>136</v>
      </c>
      <c r="C389" s="85" t="s">
        <v>7</v>
      </c>
      <c r="D389" s="85">
        <v>2</v>
      </c>
      <c r="E389" s="85">
        <v>11</v>
      </c>
      <c r="F389" s="85">
        <v>1</v>
      </c>
      <c r="G389" s="85">
        <v>902</v>
      </c>
      <c r="H389" s="85">
        <v>10230</v>
      </c>
      <c r="I389" s="85">
        <v>83360</v>
      </c>
      <c r="J389" s="100">
        <v>600</v>
      </c>
      <c r="K389" s="34" t="e">
        <f>K390</f>
        <v>#REF!</v>
      </c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>
        <f>W390</f>
        <v>506768</v>
      </c>
      <c r="X389" s="34"/>
      <c r="Y389" s="34"/>
      <c r="Z389" s="34"/>
      <c r="AA389" s="34"/>
      <c r="AB389" s="34">
        <f t="shared" si="26"/>
        <v>506768</v>
      </c>
      <c r="AC389" s="34">
        <f t="shared" si="26"/>
        <v>357207.17</v>
      </c>
      <c r="AD389" s="191">
        <f t="shared" si="24"/>
        <v>70.48731766804534</v>
      </c>
    </row>
    <row r="390" spans="1:30" ht="12.75">
      <c r="A390" s="9"/>
      <c r="B390" s="99" t="s">
        <v>49</v>
      </c>
      <c r="C390" s="85" t="s">
        <v>7</v>
      </c>
      <c r="D390" s="85">
        <v>2</v>
      </c>
      <c r="E390" s="85">
        <v>11</v>
      </c>
      <c r="F390" s="85">
        <v>1</v>
      </c>
      <c r="G390" s="85">
        <v>902</v>
      </c>
      <c r="H390" s="85">
        <v>10230</v>
      </c>
      <c r="I390" s="85">
        <v>83360</v>
      </c>
      <c r="J390" s="100">
        <v>610</v>
      </c>
      <c r="K390" s="34" t="e">
        <f>K391+#REF!</f>
        <v>#REF!</v>
      </c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>
        <f>W391</f>
        <v>506768</v>
      </c>
      <c r="X390" s="34"/>
      <c r="Y390" s="34"/>
      <c r="Z390" s="34"/>
      <c r="AA390" s="34"/>
      <c r="AB390" s="34">
        <f t="shared" si="26"/>
        <v>506768</v>
      </c>
      <c r="AC390" s="34">
        <f t="shared" si="26"/>
        <v>357207.17</v>
      </c>
      <c r="AD390" s="191">
        <f t="shared" si="24"/>
        <v>70.48731766804534</v>
      </c>
    </row>
    <row r="391" spans="1:30" ht="76.5">
      <c r="A391" s="9"/>
      <c r="B391" s="99" t="s">
        <v>22</v>
      </c>
      <c r="C391" s="85" t="s">
        <v>7</v>
      </c>
      <c r="D391" s="85">
        <v>2</v>
      </c>
      <c r="E391" s="85">
        <v>11</v>
      </c>
      <c r="F391" s="85">
        <v>1</v>
      </c>
      <c r="G391" s="85">
        <v>902</v>
      </c>
      <c r="H391" s="85">
        <v>10230</v>
      </c>
      <c r="I391" s="85">
        <v>83360</v>
      </c>
      <c r="J391" s="100">
        <v>611</v>
      </c>
      <c r="K391" s="34">
        <v>130819</v>
      </c>
      <c r="L391" s="34"/>
      <c r="M391" s="34"/>
      <c r="N391" s="34"/>
      <c r="O391" s="34"/>
      <c r="P391" s="34"/>
      <c r="Q391" s="34"/>
      <c r="R391" s="34"/>
      <c r="S391" s="34"/>
      <c r="T391" s="34"/>
      <c r="U391" s="34">
        <v>-39000</v>
      </c>
      <c r="V391" s="34"/>
      <c r="W391" s="34">
        <v>506768</v>
      </c>
      <c r="X391" s="34"/>
      <c r="Y391" s="34"/>
      <c r="Z391" s="34"/>
      <c r="AA391" s="34"/>
      <c r="AB391" s="34">
        <v>506768</v>
      </c>
      <c r="AC391" s="34">
        <v>357207.17</v>
      </c>
      <c r="AD391" s="191">
        <f t="shared" si="24"/>
        <v>70.48731766804534</v>
      </c>
    </row>
    <row r="392" spans="1:30" s="3" customFormat="1" ht="38.25">
      <c r="A392" s="27" t="s">
        <v>163</v>
      </c>
      <c r="B392" s="141" t="s">
        <v>163</v>
      </c>
      <c r="C392" s="64" t="s">
        <v>7</v>
      </c>
      <c r="D392" s="64">
        <v>2</v>
      </c>
      <c r="E392" s="64">
        <v>11</v>
      </c>
      <c r="F392" s="64">
        <v>1</v>
      </c>
      <c r="G392" s="64">
        <v>902</v>
      </c>
      <c r="H392" s="64">
        <v>18640</v>
      </c>
      <c r="I392" s="64">
        <v>18640</v>
      </c>
      <c r="J392" s="41"/>
      <c r="K392" s="42">
        <f>K393</f>
        <v>0</v>
      </c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>
        <f aca="true" t="shared" si="27" ref="AB392:AC394">AB393</f>
        <v>55367</v>
      </c>
      <c r="AC392" s="42">
        <f t="shared" si="27"/>
        <v>55367</v>
      </c>
      <c r="AD392" s="189">
        <f t="shared" si="24"/>
        <v>100</v>
      </c>
    </row>
    <row r="393" spans="1:30" ht="38.25">
      <c r="A393" s="38" t="s">
        <v>255</v>
      </c>
      <c r="B393" s="133" t="s">
        <v>255</v>
      </c>
      <c r="C393" s="56" t="s">
        <v>7</v>
      </c>
      <c r="D393" s="56">
        <v>2</v>
      </c>
      <c r="E393" s="56">
        <v>11</v>
      </c>
      <c r="F393" s="56">
        <v>1</v>
      </c>
      <c r="G393" s="56">
        <v>902</v>
      </c>
      <c r="H393" s="56">
        <v>18640</v>
      </c>
      <c r="I393" s="56">
        <v>18640</v>
      </c>
      <c r="J393" s="57">
        <v>600</v>
      </c>
      <c r="K393" s="47">
        <f>K394</f>
        <v>0</v>
      </c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>
        <f t="shared" si="27"/>
        <v>55367</v>
      </c>
      <c r="AC393" s="47">
        <f t="shared" si="27"/>
        <v>55367</v>
      </c>
      <c r="AD393" s="191">
        <f t="shared" si="24"/>
        <v>100</v>
      </c>
    </row>
    <row r="394" spans="1:30" ht="25.5">
      <c r="A394" s="38" t="s">
        <v>256</v>
      </c>
      <c r="B394" s="133" t="s">
        <v>256</v>
      </c>
      <c r="C394" s="56" t="s">
        <v>7</v>
      </c>
      <c r="D394" s="56">
        <v>2</v>
      </c>
      <c r="E394" s="56">
        <v>11</v>
      </c>
      <c r="F394" s="56">
        <v>1</v>
      </c>
      <c r="G394" s="56">
        <v>902</v>
      </c>
      <c r="H394" s="56">
        <v>18640</v>
      </c>
      <c r="I394" s="56">
        <v>18640</v>
      </c>
      <c r="J394" s="57">
        <v>610</v>
      </c>
      <c r="K394" s="47">
        <f>K395</f>
        <v>0</v>
      </c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>
        <f t="shared" si="27"/>
        <v>55367</v>
      </c>
      <c r="AC394" s="47">
        <f t="shared" si="27"/>
        <v>55367</v>
      </c>
      <c r="AD394" s="191">
        <f t="shared" si="24"/>
        <v>100</v>
      </c>
    </row>
    <row r="395" spans="1:30" ht="25.5">
      <c r="A395" s="38" t="s">
        <v>257</v>
      </c>
      <c r="B395" s="133" t="s">
        <v>257</v>
      </c>
      <c r="C395" s="56" t="s">
        <v>7</v>
      </c>
      <c r="D395" s="56">
        <v>2</v>
      </c>
      <c r="E395" s="56">
        <v>11</v>
      </c>
      <c r="F395" s="56">
        <v>1</v>
      </c>
      <c r="G395" s="56">
        <v>902</v>
      </c>
      <c r="H395" s="56">
        <v>18640</v>
      </c>
      <c r="I395" s="56">
        <v>18640</v>
      </c>
      <c r="J395" s="57">
        <v>612</v>
      </c>
      <c r="K395" s="47">
        <v>0</v>
      </c>
      <c r="L395" s="47"/>
      <c r="M395" s="47"/>
      <c r="N395" s="47"/>
      <c r="O395" s="47"/>
      <c r="P395" s="47">
        <v>50000</v>
      </c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>
        <v>55367</v>
      </c>
      <c r="AC395" s="47">
        <v>55367</v>
      </c>
      <c r="AD395" s="191">
        <f t="shared" si="24"/>
        <v>100</v>
      </c>
    </row>
    <row r="396" spans="1:30" ht="73.5" customHeight="1">
      <c r="A396" s="11" t="s">
        <v>149</v>
      </c>
      <c r="B396" s="147" t="s">
        <v>149</v>
      </c>
      <c r="C396" s="88" t="s">
        <v>7</v>
      </c>
      <c r="D396" s="88">
        <v>3</v>
      </c>
      <c r="E396" s="88"/>
      <c r="F396" s="88"/>
      <c r="G396" s="88"/>
      <c r="H396" s="88"/>
      <c r="I396" s="88"/>
      <c r="J396" s="89"/>
      <c r="K396" s="37">
        <f>K397+K404</f>
        <v>11557415</v>
      </c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>
        <f>W397+W404</f>
        <v>13157557.52</v>
      </c>
      <c r="X396" s="37"/>
      <c r="Y396" s="37"/>
      <c r="Z396" s="37"/>
      <c r="AA396" s="37"/>
      <c r="AB396" s="37">
        <f>AB397+AB404</f>
        <v>13956534.78</v>
      </c>
      <c r="AC396" s="37">
        <f>AC397+AC404</f>
        <v>9533579.57</v>
      </c>
      <c r="AD396" s="189">
        <f t="shared" si="24"/>
        <v>68.30907327843167</v>
      </c>
    </row>
    <row r="397" spans="1:30" ht="81" customHeight="1">
      <c r="A397" s="10" t="s">
        <v>193</v>
      </c>
      <c r="B397" s="87" t="s">
        <v>193</v>
      </c>
      <c r="C397" s="88" t="s">
        <v>7</v>
      </c>
      <c r="D397" s="88">
        <v>3</v>
      </c>
      <c r="E397" s="88">
        <v>12</v>
      </c>
      <c r="F397" s="85"/>
      <c r="G397" s="85"/>
      <c r="H397" s="85"/>
      <c r="I397" s="85"/>
      <c r="J397" s="100"/>
      <c r="K397" s="37">
        <f>K398</f>
        <v>40000</v>
      </c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7">
        <f>W398</f>
        <v>61540</v>
      </c>
      <c r="X397" s="34"/>
      <c r="Y397" s="34"/>
      <c r="Z397" s="34"/>
      <c r="AA397" s="34"/>
      <c r="AB397" s="37">
        <f aca="true" t="shared" si="28" ref="AB397:AC401">AB398</f>
        <v>61540</v>
      </c>
      <c r="AC397" s="37">
        <f t="shared" si="28"/>
        <v>61540</v>
      </c>
      <c r="AD397" s="189">
        <f t="shared" si="24"/>
        <v>100</v>
      </c>
    </row>
    <row r="398" spans="1:30" ht="27.75" customHeight="1">
      <c r="A398" s="12" t="s">
        <v>41</v>
      </c>
      <c r="B398" s="148" t="s">
        <v>41</v>
      </c>
      <c r="C398" s="88" t="s">
        <v>7</v>
      </c>
      <c r="D398" s="88">
        <v>3</v>
      </c>
      <c r="E398" s="88">
        <v>12</v>
      </c>
      <c r="F398" s="88">
        <v>2</v>
      </c>
      <c r="G398" s="88">
        <v>902</v>
      </c>
      <c r="H398" s="85"/>
      <c r="I398" s="85"/>
      <c r="J398" s="100"/>
      <c r="K398" s="37">
        <f>K399</f>
        <v>40000</v>
      </c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7">
        <f>W399</f>
        <v>61540</v>
      </c>
      <c r="X398" s="34"/>
      <c r="Y398" s="34"/>
      <c r="Z398" s="34"/>
      <c r="AA398" s="34"/>
      <c r="AB398" s="37">
        <f t="shared" si="28"/>
        <v>61540</v>
      </c>
      <c r="AC398" s="37">
        <f t="shared" si="28"/>
        <v>61540</v>
      </c>
      <c r="AD398" s="189">
        <f t="shared" si="24"/>
        <v>100</v>
      </c>
    </row>
    <row r="399" spans="1:30" s="3" customFormat="1" ht="25.5">
      <c r="A399" s="16" t="s">
        <v>126</v>
      </c>
      <c r="B399" s="95" t="s">
        <v>300</v>
      </c>
      <c r="C399" s="88" t="s">
        <v>7</v>
      </c>
      <c r="D399" s="88">
        <v>3</v>
      </c>
      <c r="E399" s="88">
        <v>12</v>
      </c>
      <c r="F399" s="88">
        <v>2</v>
      </c>
      <c r="G399" s="88">
        <v>902</v>
      </c>
      <c r="H399" s="88">
        <v>12040</v>
      </c>
      <c r="I399" s="88">
        <v>81140</v>
      </c>
      <c r="J399" s="89"/>
      <c r="K399" s="37">
        <f>K400</f>
        <v>40000</v>
      </c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>
        <f>W400</f>
        <v>61540</v>
      </c>
      <c r="X399" s="37"/>
      <c r="Y399" s="37"/>
      <c r="Z399" s="37"/>
      <c r="AA399" s="37"/>
      <c r="AB399" s="37">
        <f t="shared" si="28"/>
        <v>61540</v>
      </c>
      <c r="AC399" s="37">
        <f t="shared" si="28"/>
        <v>61540</v>
      </c>
      <c r="AD399" s="189">
        <f t="shared" si="24"/>
        <v>100</v>
      </c>
    </row>
    <row r="400" spans="1:30" ht="38.25">
      <c r="A400" s="9" t="s">
        <v>133</v>
      </c>
      <c r="B400" s="99" t="s">
        <v>133</v>
      </c>
      <c r="C400" s="85" t="s">
        <v>7</v>
      </c>
      <c r="D400" s="85">
        <v>3</v>
      </c>
      <c r="E400" s="85">
        <v>12</v>
      </c>
      <c r="F400" s="85">
        <v>2</v>
      </c>
      <c r="G400" s="85">
        <v>902</v>
      </c>
      <c r="H400" s="85">
        <v>12040</v>
      </c>
      <c r="I400" s="85">
        <v>81140</v>
      </c>
      <c r="J400" s="100" t="s">
        <v>12</v>
      </c>
      <c r="K400" s="34">
        <f>K401</f>
        <v>40000</v>
      </c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>
        <f>W401</f>
        <v>61540</v>
      </c>
      <c r="X400" s="34"/>
      <c r="Y400" s="34"/>
      <c r="Z400" s="34"/>
      <c r="AA400" s="34"/>
      <c r="AB400" s="34">
        <f t="shared" si="28"/>
        <v>61540</v>
      </c>
      <c r="AC400" s="34">
        <f t="shared" si="28"/>
        <v>61540</v>
      </c>
      <c r="AD400" s="191">
        <f t="shared" si="24"/>
        <v>100</v>
      </c>
    </row>
    <row r="401" spans="1:30" ht="38.25">
      <c r="A401" s="9" t="s">
        <v>13</v>
      </c>
      <c r="B401" s="99" t="s">
        <v>13</v>
      </c>
      <c r="C401" s="85" t="s">
        <v>7</v>
      </c>
      <c r="D401" s="85">
        <v>3</v>
      </c>
      <c r="E401" s="85">
        <v>12</v>
      </c>
      <c r="F401" s="85">
        <v>2</v>
      </c>
      <c r="G401" s="85">
        <v>902</v>
      </c>
      <c r="H401" s="85">
        <v>12040</v>
      </c>
      <c r="I401" s="85">
        <v>81140</v>
      </c>
      <c r="J401" s="100">
        <v>240</v>
      </c>
      <c r="K401" s="34">
        <f>K402</f>
        <v>40000</v>
      </c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>
        <f>W402</f>
        <v>61540</v>
      </c>
      <c r="X401" s="34"/>
      <c r="Y401" s="34"/>
      <c r="Z401" s="34"/>
      <c r="AA401" s="34"/>
      <c r="AB401" s="34">
        <f t="shared" si="28"/>
        <v>61540</v>
      </c>
      <c r="AC401" s="34">
        <f t="shared" si="28"/>
        <v>61540</v>
      </c>
      <c r="AD401" s="191">
        <f t="shared" si="24"/>
        <v>100</v>
      </c>
    </row>
    <row r="402" spans="1:30" ht="38.25">
      <c r="A402" s="9" t="s">
        <v>134</v>
      </c>
      <c r="B402" s="99" t="s">
        <v>134</v>
      </c>
      <c r="C402" s="85" t="s">
        <v>7</v>
      </c>
      <c r="D402" s="85">
        <v>3</v>
      </c>
      <c r="E402" s="85">
        <v>12</v>
      </c>
      <c r="F402" s="85">
        <v>2</v>
      </c>
      <c r="G402" s="85">
        <v>902</v>
      </c>
      <c r="H402" s="85">
        <v>12040</v>
      </c>
      <c r="I402" s="85">
        <v>81140</v>
      </c>
      <c r="J402" s="100">
        <v>244</v>
      </c>
      <c r="K402" s="34">
        <v>40000</v>
      </c>
      <c r="L402" s="34"/>
      <c r="M402" s="34"/>
      <c r="N402" s="34">
        <v>21540</v>
      </c>
      <c r="O402" s="34"/>
      <c r="P402" s="34"/>
      <c r="Q402" s="34"/>
      <c r="R402" s="34"/>
      <c r="S402" s="34"/>
      <c r="T402" s="34"/>
      <c r="U402" s="34"/>
      <c r="V402" s="34"/>
      <c r="W402" s="34">
        <v>61540</v>
      </c>
      <c r="X402" s="34"/>
      <c r="Y402" s="34"/>
      <c r="Z402" s="34"/>
      <c r="AA402" s="34"/>
      <c r="AB402" s="34">
        <v>61540</v>
      </c>
      <c r="AC402" s="34">
        <v>61540</v>
      </c>
      <c r="AD402" s="191">
        <f aca="true" t="shared" si="29" ref="AD402:AD465">AC402/AB402*100</f>
        <v>100</v>
      </c>
    </row>
    <row r="403" spans="1:30" ht="78" customHeight="1">
      <c r="A403" s="10" t="s">
        <v>170</v>
      </c>
      <c r="B403" s="87" t="s">
        <v>170</v>
      </c>
      <c r="C403" s="88" t="s">
        <v>7</v>
      </c>
      <c r="D403" s="88">
        <v>3</v>
      </c>
      <c r="E403" s="88">
        <v>13</v>
      </c>
      <c r="F403" s="85"/>
      <c r="G403" s="85"/>
      <c r="H403" s="85"/>
      <c r="I403" s="85"/>
      <c r="J403" s="100"/>
      <c r="K403" s="37">
        <f>K404</f>
        <v>11517415</v>
      </c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7">
        <f>W404</f>
        <v>13096017.52</v>
      </c>
      <c r="X403" s="34"/>
      <c r="Y403" s="34"/>
      <c r="Z403" s="34"/>
      <c r="AA403" s="34"/>
      <c r="AB403" s="37">
        <f>AB404</f>
        <v>13894994.78</v>
      </c>
      <c r="AC403" s="37">
        <f>AC404</f>
        <v>9472039.57</v>
      </c>
      <c r="AD403" s="189">
        <f t="shared" si="29"/>
        <v>68.16871628936302</v>
      </c>
    </row>
    <row r="404" spans="1:30" ht="39" customHeight="1">
      <c r="A404" s="12" t="s">
        <v>41</v>
      </c>
      <c r="B404" s="148" t="s">
        <v>41</v>
      </c>
      <c r="C404" s="88" t="s">
        <v>7</v>
      </c>
      <c r="D404" s="88">
        <v>3</v>
      </c>
      <c r="E404" s="88">
        <v>13</v>
      </c>
      <c r="F404" s="88">
        <v>3</v>
      </c>
      <c r="G404" s="88">
        <v>902</v>
      </c>
      <c r="H404" s="85"/>
      <c r="I404" s="85"/>
      <c r="J404" s="100"/>
      <c r="K404" s="37">
        <f>K405</f>
        <v>11517415</v>
      </c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7">
        <f>W405+W419</f>
        <v>13096017.52</v>
      </c>
      <c r="X404" s="34"/>
      <c r="Y404" s="34"/>
      <c r="Z404" s="34"/>
      <c r="AA404" s="34"/>
      <c r="AB404" s="37">
        <f>AB405+AB419</f>
        <v>13894994.78</v>
      </c>
      <c r="AC404" s="37">
        <f>AC405+AC419</f>
        <v>9472039.57</v>
      </c>
      <c r="AD404" s="189">
        <f t="shared" si="29"/>
        <v>68.16871628936302</v>
      </c>
    </row>
    <row r="405" spans="1:30" s="3" customFormat="1" ht="87.75" customHeight="1">
      <c r="A405" s="6" t="s">
        <v>26</v>
      </c>
      <c r="B405" s="95" t="s">
        <v>301</v>
      </c>
      <c r="C405" s="88" t="s">
        <v>7</v>
      </c>
      <c r="D405" s="88">
        <v>3</v>
      </c>
      <c r="E405" s="88">
        <v>13</v>
      </c>
      <c r="F405" s="88">
        <v>3</v>
      </c>
      <c r="G405" s="88">
        <v>902</v>
      </c>
      <c r="H405" s="88">
        <v>12010</v>
      </c>
      <c r="I405" s="88">
        <v>80730</v>
      </c>
      <c r="J405" s="93"/>
      <c r="K405" s="37">
        <f>K406+K411+K414</f>
        <v>11517415</v>
      </c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37">
        <f>W406+W411+W414</f>
        <v>13025579.52</v>
      </c>
      <c r="X405" s="94"/>
      <c r="Y405" s="94"/>
      <c r="Z405" s="94"/>
      <c r="AA405" s="94"/>
      <c r="AB405" s="37">
        <f>AB406+AB411+AB414</f>
        <v>13821437.33</v>
      </c>
      <c r="AC405" s="37">
        <f>AC406+AC411+AC414</f>
        <v>9425148.870000001</v>
      </c>
      <c r="AD405" s="189">
        <f t="shared" si="29"/>
        <v>68.19224835279849</v>
      </c>
    </row>
    <row r="406" spans="1:30" ht="76.5">
      <c r="A406" s="5" t="s">
        <v>8</v>
      </c>
      <c r="B406" s="99" t="s">
        <v>8</v>
      </c>
      <c r="C406" s="85" t="s">
        <v>7</v>
      </c>
      <c r="D406" s="85">
        <v>3</v>
      </c>
      <c r="E406" s="85">
        <v>13</v>
      </c>
      <c r="F406" s="85">
        <v>3</v>
      </c>
      <c r="G406" s="85">
        <v>902</v>
      </c>
      <c r="H406" s="85">
        <v>12010</v>
      </c>
      <c r="I406" s="85">
        <v>80730</v>
      </c>
      <c r="J406" s="100" t="s">
        <v>9</v>
      </c>
      <c r="K406" s="34">
        <f>K407</f>
        <v>9781582</v>
      </c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>
        <f>W407</f>
        <v>10201264</v>
      </c>
      <c r="X406" s="34"/>
      <c r="Y406" s="34"/>
      <c r="Z406" s="34"/>
      <c r="AA406" s="34"/>
      <c r="AB406" s="34">
        <f>AB407</f>
        <v>11326389.81</v>
      </c>
      <c r="AC406" s="34">
        <f>AC407</f>
        <v>7864304.08</v>
      </c>
      <c r="AD406" s="191">
        <f t="shared" si="29"/>
        <v>69.43345772062916</v>
      </c>
    </row>
    <row r="407" spans="1:30" ht="25.5">
      <c r="A407" s="13" t="s">
        <v>24</v>
      </c>
      <c r="B407" s="103" t="s">
        <v>24</v>
      </c>
      <c r="C407" s="85" t="s">
        <v>7</v>
      </c>
      <c r="D407" s="85">
        <v>3</v>
      </c>
      <c r="E407" s="85">
        <v>13</v>
      </c>
      <c r="F407" s="85">
        <v>3</v>
      </c>
      <c r="G407" s="85">
        <v>902</v>
      </c>
      <c r="H407" s="85">
        <v>12010</v>
      </c>
      <c r="I407" s="85">
        <v>80730</v>
      </c>
      <c r="J407" s="100" t="s">
        <v>25</v>
      </c>
      <c r="K407" s="34">
        <f>K408+K409+K410</f>
        <v>9781582</v>
      </c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>
        <f>W408+W409+W410</f>
        <v>10201264</v>
      </c>
      <c r="X407" s="34"/>
      <c r="Y407" s="34"/>
      <c r="Z407" s="34"/>
      <c r="AA407" s="34"/>
      <c r="AB407" s="34">
        <f>AB408+AB409+AB410</f>
        <v>11326389.81</v>
      </c>
      <c r="AC407" s="34">
        <f>AC408+AC409+AC410</f>
        <v>7864304.08</v>
      </c>
      <c r="AD407" s="191">
        <f t="shared" si="29"/>
        <v>69.43345772062916</v>
      </c>
    </row>
    <row r="408" spans="1:30" ht="12.75">
      <c r="A408" s="5" t="s">
        <v>188</v>
      </c>
      <c r="B408" s="99" t="s">
        <v>188</v>
      </c>
      <c r="C408" s="85" t="s">
        <v>7</v>
      </c>
      <c r="D408" s="85">
        <v>3</v>
      </c>
      <c r="E408" s="85">
        <v>13</v>
      </c>
      <c r="F408" s="85">
        <v>3</v>
      </c>
      <c r="G408" s="85">
        <v>902</v>
      </c>
      <c r="H408" s="85">
        <v>12010</v>
      </c>
      <c r="I408" s="85">
        <v>80730</v>
      </c>
      <c r="J408" s="100">
        <v>111</v>
      </c>
      <c r="K408" s="34">
        <v>7547528</v>
      </c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>
        <v>7870329</v>
      </c>
      <c r="X408" s="34"/>
      <c r="Y408" s="34">
        <v>848458.55</v>
      </c>
      <c r="Z408" s="34"/>
      <c r="AA408" s="34"/>
      <c r="AB408" s="34">
        <v>8739119.81</v>
      </c>
      <c r="AC408" s="34">
        <v>6173583.25</v>
      </c>
      <c r="AD408" s="191">
        <f t="shared" si="29"/>
        <v>70.64307829875146</v>
      </c>
    </row>
    <row r="409" spans="1:30" ht="38.25" hidden="1">
      <c r="A409" s="5" t="s">
        <v>139</v>
      </c>
      <c r="B409" s="99" t="s">
        <v>139</v>
      </c>
      <c r="C409" s="85" t="s">
        <v>7</v>
      </c>
      <c r="D409" s="85">
        <v>3</v>
      </c>
      <c r="E409" s="85">
        <v>13</v>
      </c>
      <c r="F409" s="85">
        <v>3</v>
      </c>
      <c r="G409" s="85">
        <v>902</v>
      </c>
      <c r="H409" s="85">
        <v>12010</v>
      </c>
      <c r="I409" s="85">
        <v>80730</v>
      </c>
      <c r="J409" s="100">
        <v>112</v>
      </c>
      <c r="K409" s="34">
        <v>0</v>
      </c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>
        <f>K409+L409</f>
        <v>0</v>
      </c>
      <c r="AC409" s="34"/>
      <c r="AD409" s="189" t="e">
        <f t="shared" si="29"/>
        <v>#DIV/0!</v>
      </c>
    </row>
    <row r="410" spans="1:30" ht="51">
      <c r="A410" s="5" t="s">
        <v>138</v>
      </c>
      <c r="B410" s="99" t="s">
        <v>138</v>
      </c>
      <c r="C410" s="85" t="s">
        <v>7</v>
      </c>
      <c r="D410" s="85">
        <v>3</v>
      </c>
      <c r="E410" s="85">
        <v>13</v>
      </c>
      <c r="F410" s="85">
        <v>3</v>
      </c>
      <c r="G410" s="85">
        <v>902</v>
      </c>
      <c r="H410" s="85">
        <v>12010</v>
      </c>
      <c r="I410" s="85">
        <v>80730</v>
      </c>
      <c r="J410" s="100">
        <v>119</v>
      </c>
      <c r="K410" s="34">
        <v>2234054</v>
      </c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>
        <v>2330935</v>
      </c>
      <c r="X410" s="34"/>
      <c r="Y410" s="34">
        <v>250195</v>
      </c>
      <c r="Z410" s="34"/>
      <c r="AA410" s="34"/>
      <c r="AB410" s="34">
        <v>2587270</v>
      </c>
      <c r="AC410" s="34">
        <v>1690720.83</v>
      </c>
      <c r="AD410" s="191">
        <f t="shared" si="29"/>
        <v>65.34767650844327</v>
      </c>
    </row>
    <row r="411" spans="1:30" ht="38.25">
      <c r="A411" s="5" t="s">
        <v>133</v>
      </c>
      <c r="B411" s="99" t="s">
        <v>133</v>
      </c>
      <c r="C411" s="85" t="s">
        <v>7</v>
      </c>
      <c r="D411" s="85">
        <v>3</v>
      </c>
      <c r="E411" s="85">
        <v>13</v>
      </c>
      <c r="F411" s="85">
        <v>3</v>
      </c>
      <c r="G411" s="85">
        <v>902</v>
      </c>
      <c r="H411" s="85">
        <v>12010</v>
      </c>
      <c r="I411" s="85">
        <v>80730</v>
      </c>
      <c r="J411" s="100" t="s">
        <v>12</v>
      </c>
      <c r="K411" s="34">
        <f>K412</f>
        <v>1679931</v>
      </c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>
        <f>W412</f>
        <v>2824315.52</v>
      </c>
      <c r="X411" s="34"/>
      <c r="Y411" s="34"/>
      <c r="Z411" s="34"/>
      <c r="AA411" s="34"/>
      <c r="AB411" s="34">
        <f>AB412</f>
        <v>2495047.52</v>
      </c>
      <c r="AC411" s="34">
        <f>AC412</f>
        <v>1560844.79</v>
      </c>
      <c r="AD411" s="191">
        <f t="shared" si="29"/>
        <v>62.55771793877497</v>
      </c>
    </row>
    <row r="412" spans="1:30" ht="38.25">
      <c r="A412" s="5" t="s">
        <v>13</v>
      </c>
      <c r="B412" s="99" t="s">
        <v>13</v>
      </c>
      <c r="C412" s="85" t="s">
        <v>7</v>
      </c>
      <c r="D412" s="85">
        <v>3</v>
      </c>
      <c r="E412" s="85">
        <v>13</v>
      </c>
      <c r="F412" s="85">
        <v>3</v>
      </c>
      <c r="G412" s="85">
        <v>902</v>
      </c>
      <c r="H412" s="85">
        <v>12010</v>
      </c>
      <c r="I412" s="85">
        <v>80730</v>
      </c>
      <c r="J412" s="100" t="s">
        <v>14</v>
      </c>
      <c r="K412" s="34">
        <f>K413</f>
        <v>1679931</v>
      </c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>
        <f>W413</f>
        <v>2824315.52</v>
      </c>
      <c r="X412" s="34"/>
      <c r="Y412" s="34"/>
      <c r="Z412" s="34"/>
      <c r="AA412" s="34"/>
      <c r="AB412" s="34">
        <f>AB413</f>
        <v>2495047.52</v>
      </c>
      <c r="AC412" s="34">
        <f>AC413</f>
        <v>1560844.79</v>
      </c>
      <c r="AD412" s="191">
        <f t="shared" si="29"/>
        <v>62.55771793877497</v>
      </c>
    </row>
    <row r="413" spans="1:30" ht="38.25">
      <c r="A413" s="9" t="s">
        <v>134</v>
      </c>
      <c r="B413" s="99" t="s">
        <v>134</v>
      </c>
      <c r="C413" s="85" t="s">
        <v>7</v>
      </c>
      <c r="D413" s="85">
        <v>3</v>
      </c>
      <c r="E413" s="85">
        <v>13</v>
      </c>
      <c r="F413" s="85">
        <v>3</v>
      </c>
      <c r="G413" s="85">
        <v>902</v>
      </c>
      <c r="H413" s="85">
        <v>12010</v>
      </c>
      <c r="I413" s="85">
        <v>80730</v>
      </c>
      <c r="J413" s="100">
        <v>244</v>
      </c>
      <c r="K413" s="34">
        <v>1679931</v>
      </c>
      <c r="L413" s="34"/>
      <c r="M413" s="34"/>
      <c r="N413" s="34">
        <v>142808.64</v>
      </c>
      <c r="O413" s="34">
        <v>14300</v>
      </c>
      <c r="P413" s="34">
        <v>40000</v>
      </c>
      <c r="Q413" s="34">
        <v>44976</v>
      </c>
      <c r="R413" s="34"/>
      <c r="S413" s="34"/>
      <c r="T413" s="34">
        <v>134999</v>
      </c>
      <c r="U413" s="34">
        <v>22009.28</v>
      </c>
      <c r="V413" s="34">
        <v>630060</v>
      </c>
      <c r="W413" s="34">
        <v>2824315.52</v>
      </c>
      <c r="X413" s="34"/>
      <c r="Y413" s="34">
        <v>-412768.55</v>
      </c>
      <c r="Z413" s="34"/>
      <c r="AA413" s="34"/>
      <c r="AB413" s="34">
        <v>2495047.52</v>
      </c>
      <c r="AC413" s="34">
        <v>1560844.79</v>
      </c>
      <c r="AD413" s="191">
        <f t="shared" si="29"/>
        <v>62.55771793877497</v>
      </c>
    </row>
    <row r="414" spans="1:30" s="40" customFormat="1" ht="12.75" hidden="1">
      <c r="A414" s="20" t="s">
        <v>15</v>
      </c>
      <c r="B414" s="54" t="s">
        <v>15</v>
      </c>
      <c r="C414" s="56" t="s">
        <v>7</v>
      </c>
      <c r="D414" s="56">
        <v>3</v>
      </c>
      <c r="E414" s="56">
        <v>13</v>
      </c>
      <c r="F414" s="56">
        <v>3</v>
      </c>
      <c r="G414" s="56">
        <v>902</v>
      </c>
      <c r="H414" s="56">
        <v>12010</v>
      </c>
      <c r="I414" s="56">
        <v>80730</v>
      </c>
      <c r="J414" s="57" t="s">
        <v>16</v>
      </c>
      <c r="K414" s="47">
        <f>K415</f>
        <v>55902</v>
      </c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>
        <f>AB415</f>
        <v>0</v>
      </c>
      <c r="AC414" s="47"/>
      <c r="AD414" s="189" t="e">
        <f t="shared" si="29"/>
        <v>#DIV/0!</v>
      </c>
    </row>
    <row r="415" spans="1:30" s="40" customFormat="1" ht="12.75" hidden="1">
      <c r="A415" s="20" t="s">
        <v>42</v>
      </c>
      <c r="B415" s="54" t="s">
        <v>42</v>
      </c>
      <c r="C415" s="56" t="s">
        <v>7</v>
      </c>
      <c r="D415" s="56">
        <v>3</v>
      </c>
      <c r="E415" s="56">
        <v>13</v>
      </c>
      <c r="F415" s="56">
        <v>3</v>
      </c>
      <c r="G415" s="56">
        <v>902</v>
      </c>
      <c r="H415" s="56">
        <v>12010</v>
      </c>
      <c r="I415" s="56">
        <v>80730</v>
      </c>
      <c r="J415" s="57">
        <v>850</v>
      </c>
      <c r="K415" s="47">
        <f>K416+K417</f>
        <v>55902</v>
      </c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>
        <f>AB416+AB417+AB418</f>
        <v>0</v>
      </c>
      <c r="AC415" s="47"/>
      <c r="AD415" s="189" t="e">
        <f t="shared" si="29"/>
        <v>#DIV/0!</v>
      </c>
    </row>
    <row r="416" spans="1:30" s="40" customFormat="1" ht="25.5" hidden="1">
      <c r="A416" s="20" t="s">
        <v>17</v>
      </c>
      <c r="B416" s="54" t="s">
        <v>17</v>
      </c>
      <c r="C416" s="56" t="s">
        <v>7</v>
      </c>
      <c r="D416" s="56">
        <v>3</v>
      </c>
      <c r="E416" s="56">
        <v>13</v>
      </c>
      <c r="F416" s="56">
        <v>3</v>
      </c>
      <c r="G416" s="56">
        <v>902</v>
      </c>
      <c r="H416" s="56">
        <v>12010</v>
      </c>
      <c r="I416" s="56">
        <v>80730</v>
      </c>
      <c r="J416" s="57" t="s">
        <v>18</v>
      </c>
      <c r="K416" s="47">
        <v>35702</v>
      </c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>
        <v>0</v>
      </c>
      <c r="AC416" s="47"/>
      <c r="AD416" s="189" t="e">
        <f t="shared" si="29"/>
        <v>#DIV/0!</v>
      </c>
    </row>
    <row r="417" spans="1:30" s="40" customFormat="1" ht="12.75" hidden="1">
      <c r="A417" s="20" t="s">
        <v>137</v>
      </c>
      <c r="B417" s="54" t="s">
        <v>137</v>
      </c>
      <c r="C417" s="56" t="s">
        <v>7</v>
      </c>
      <c r="D417" s="56">
        <v>3</v>
      </c>
      <c r="E417" s="56">
        <v>13</v>
      </c>
      <c r="F417" s="56">
        <v>3</v>
      </c>
      <c r="G417" s="56">
        <v>902</v>
      </c>
      <c r="H417" s="56">
        <v>12010</v>
      </c>
      <c r="I417" s="56">
        <v>80730</v>
      </c>
      <c r="J417" s="57" t="s">
        <v>20</v>
      </c>
      <c r="K417" s="47">
        <v>20200</v>
      </c>
      <c r="L417" s="47"/>
      <c r="M417" s="47"/>
      <c r="N417" s="47"/>
      <c r="O417" s="47">
        <v>-11992</v>
      </c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>
        <v>0</v>
      </c>
      <c r="AC417" s="47"/>
      <c r="AD417" s="189" t="e">
        <f t="shared" si="29"/>
        <v>#DIV/0!</v>
      </c>
    </row>
    <row r="418" spans="1:30" s="40" customFormat="1" ht="12.75" hidden="1">
      <c r="A418" s="20" t="s">
        <v>214</v>
      </c>
      <c r="B418" s="54" t="s">
        <v>214</v>
      </c>
      <c r="C418" s="56" t="s">
        <v>7</v>
      </c>
      <c r="D418" s="56">
        <v>3</v>
      </c>
      <c r="E418" s="56">
        <v>13</v>
      </c>
      <c r="F418" s="56">
        <v>3</v>
      </c>
      <c r="G418" s="56">
        <v>902</v>
      </c>
      <c r="H418" s="56">
        <v>12010</v>
      </c>
      <c r="I418" s="56">
        <v>80730</v>
      </c>
      <c r="J418" s="57">
        <v>853</v>
      </c>
      <c r="K418" s="47"/>
      <c r="L418" s="47"/>
      <c r="M418" s="47"/>
      <c r="N418" s="47"/>
      <c r="O418" s="47">
        <v>11992</v>
      </c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>
        <v>0</v>
      </c>
      <c r="AC418" s="47"/>
      <c r="AD418" s="189" t="e">
        <f t="shared" si="29"/>
        <v>#DIV/0!</v>
      </c>
    </row>
    <row r="419" spans="1:30" ht="25.5">
      <c r="A419" s="17"/>
      <c r="B419" s="87" t="s">
        <v>318</v>
      </c>
      <c r="C419" s="88" t="s">
        <v>7</v>
      </c>
      <c r="D419" s="88">
        <v>3</v>
      </c>
      <c r="E419" s="88">
        <v>13</v>
      </c>
      <c r="F419" s="88">
        <v>1</v>
      </c>
      <c r="G419" s="88">
        <v>902</v>
      </c>
      <c r="H419" s="88">
        <v>12910</v>
      </c>
      <c r="I419" s="88">
        <v>83360</v>
      </c>
      <c r="J419" s="89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>
        <f>W420</f>
        <v>70438</v>
      </c>
      <c r="X419" s="37"/>
      <c r="Y419" s="37"/>
      <c r="Z419" s="37"/>
      <c r="AA419" s="37"/>
      <c r="AB419" s="37">
        <f>AB420</f>
        <v>73557.45</v>
      </c>
      <c r="AC419" s="37">
        <f>AC420</f>
        <v>46890.7</v>
      </c>
      <c r="AD419" s="189">
        <f t="shared" si="29"/>
        <v>63.74704397719062</v>
      </c>
    </row>
    <row r="420" spans="1:30" ht="12.75">
      <c r="A420" s="17"/>
      <c r="B420" s="99" t="s">
        <v>15</v>
      </c>
      <c r="C420" s="85" t="s">
        <v>7</v>
      </c>
      <c r="D420" s="85">
        <v>3</v>
      </c>
      <c r="E420" s="85">
        <v>13</v>
      </c>
      <c r="F420" s="85">
        <v>1</v>
      </c>
      <c r="G420" s="85">
        <v>902</v>
      </c>
      <c r="H420" s="85">
        <v>10230</v>
      </c>
      <c r="I420" s="85">
        <v>83360</v>
      </c>
      <c r="J420" s="100" t="s">
        <v>16</v>
      </c>
      <c r="K420" s="34">
        <f>K421</f>
        <v>320819</v>
      </c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>
        <f>W421</f>
        <v>70438</v>
      </c>
      <c r="X420" s="34"/>
      <c r="Y420" s="34"/>
      <c r="Z420" s="34"/>
      <c r="AA420" s="34"/>
      <c r="AB420" s="34">
        <f>AB421</f>
        <v>73557.45</v>
      </c>
      <c r="AC420" s="34">
        <f>AC421</f>
        <v>46890.7</v>
      </c>
      <c r="AD420" s="191">
        <f t="shared" si="29"/>
        <v>63.74704397719062</v>
      </c>
    </row>
    <row r="421" spans="1:30" ht="12.75">
      <c r="A421" s="17"/>
      <c r="B421" s="99" t="s">
        <v>42</v>
      </c>
      <c r="C421" s="85" t="s">
        <v>7</v>
      </c>
      <c r="D421" s="85">
        <v>3</v>
      </c>
      <c r="E421" s="85">
        <v>13</v>
      </c>
      <c r="F421" s="85">
        <v>1</v>
      </c>
      <c r="G421" s="85">
        <v>902</v>
      </c>
      <c r="H421" s="85">
        <v>10230</v>
      </c>
      <c r="I421" s="85">
        <v>83360</v>
      </c>
      <c r="J421" s="100">
        <v>850</v>
      </c>
      <c r="K421" s="34">
        <f>K422+K423</f>
        <v>320819</v>
      </c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>
        <f>W422+W423+W424</f>
        <v>70438</v>
      </c>
      <c r="X421" s="34"/>
      <c r="Y421" s="34"/>
      <c r="Z421" s="34"/>
      <c r="AA421" s="34"/>
      <c r="AB421" s="34">
        <f>AB422+AB423+AB424</f>
        <v>73557.45</v>
      </c>
      <c r="AC421" s="34">
        <f>AC422+AC423+AC424</f>
        <v>46890.7</v>
      </c>
      <c r="AD421" s="191">
        <f t="shared" si="29"/>
        <v>63.74704397719062</v>
      </c>
    </row>
    <row r="422" spans="1:30" ht="25.5">
      <c r="A422" s="17"/>
      <c r="B422" s="99" t="s">
        <v>17</v>
      </c>
      <c r="C422" s="85" t="s">
        <v>7</v>
      </c>
      <c r="D422" s="85">
        <v>3</v>
      </c>
      <c r="E422" s="85">
        <v>13</v>
      </c>
      <c r="F422" s="85">
        <v>1</v>
      </c>
      <c r="G422" s="85">
        <v>902</v>
      </c>
      <c r="H422" s="85">
        <v>10230</v>
      </c>
      <c r="I422" s="85">
        <v>83360</v>
      </c>
      <c r="J422" s="100" t="s">
        <v>18</v>
      </c>
      <c r="K422" s="34">
        <v>130819</v>
      </c>
      <c r="L422" s="34"/>
      <c r="M422" s="34"/>
      <c r="N422" s="34"/>
      <c r="O422" s="34"/>
      <c r="P422" s="34"/>
      <c r="Q422" s="34"/>
      <c r="R422" s="34"/>
      <c r="S422" s="34"/>
      <c r="T422" s="34"/>
      <c r="U422" s="34">
        <v>-39000</v>
      </c>
      <c r="V422" s="34"/>
      <c r="W422" s="34">
        <v>49680</v>
      </c>
      <c r="X422" s="34"/>
      <c r="Y422" s="34"/>
      <c r="Z422" s="34"/>
      <c r="AA422" s="34"/>
      <c r="AB422" s="34">
        <v>49680</v>
      </c>
      <c r="AC422" s="34">
        <v>29910</v>
      </c>
      <c r="AD422" s="191">
        <f t="shared" si="29"/>
        <v>60.20531400966183</v>
      </c>
    </row>
    <row r="423" spans="1:30" ht="12.75">
      <c r="A423" s="17"/>
      <c r="B423" s="99" t="s">
        <v>137</v>
      </c>
      <c r="C423" s="85" t="s">
        <v>7</v>
      </c>
      <c r="D423" s="85">
        <v>3</v>
      </c>
      <c r="E423" s="85">
        <v>13</v>
      </c>
      <c r="F423" s="85">
        <v>1</v>
      </c>
      <c r="G423" s="85">
        <v>902</v>
      </c>
      <c r="H423" s="85">
        <v>10230</v>
      </c>
      <c r="I423" s="85">
        <v>83360</v>
      </c>
      <c r="J423" s="100" t="s">
        <v>20</v>
      </c>
      <c r="K423" s="34">
        <v>190000</v>
      </c>
      <c r="L423" s="34"/>
      <c r="M423" s="34"/>
      <c r="N423" s="34">
        <v>9200</v>
      </c>
      <c r="O423" s="34">
        <v>-10683</v>
      </c>
      <c r="P423" s="34"/>
      <c r="Q423" s="34"/>
      <c r="R423" s="34"/>
      <c r="S423" s="34"/>
      <c r="T423" s="34"/>
      <c r="U423" s="34"/>
      <c r="V423" s="34">
        <v>-110254</v>
      </c>
      <c r="W423" s="34">
        <v>8768</v>
      </c>
      <c r="X423" s="34"/>
      <c r="Y423" s="34"/>
      <c r="Z423" s="34"/>
      <c r="AA423" s="34"/>
      <c r="AB423" s="34">
        <v>11887.45</v>
      </c>
      <c r="AC423" s="34">
        <v>10304</v>
      </c>
      <c r="AD423" s="191">
        <f t="shared" si="29"/>
        <v>86.67964954637033</v>
      </c>
    </row>
    <row r="424" spans="1:30" ht="12.75">
      <c r="A424" s="17"/>
      <c r="B424" s="99" t="s">
        <v>214</v>
      </c>
      <c r="C424" s="85" t="s">
        <v>7</v>
      </c>
      <c r="D424" s="85">
        <v>3</v>
      </c>
      <c r="E424" s="85">
        <v>13</v>
      </c>
      <c r="F424" s="85">
        <v>1</v>
      </c>
      <c r="G424" s="85">
        <v>902</v>
      </c>
      <c r="H424" s="85">
        <v>10230</v>
      </c>
      <c r="I424" s="85">
        <v>83360</v>
      </c>
      <c r="J424" s="100">
        <v>853</v>
      </c>
      <c r="K424" s="34"/>
      <c r="L424" s="34">
        <v>8500</v>
      </c>
      <c r="M424" s="34"/>
      <c r="N424" s="34">
        <v>-8500</v>
      </c>
      <c r="O424" s="34">
        <v>10683</v>
      </c>
      <c r="P424" s="34"/>
      <c r="Q424" s="34"/>
      <c r="R424" s="34"/>
      <c r="S424" s="34"/>
      <c r="T424" s="34"/>
      <c r="U424" s="34"/>
      <c r="V424" s="34"/>
      <c r="W424" s="34">
        <v>11990</v>
      </c>
      <c r="X424" s="34"/>
      <c r="Y424" s="34"/>
      <c r="Z424" s="34"/>
      <c r="AA424" s="34"/>
      <c r="AB424" s="34">
        <v>11990</v>
      </c>
      <c r="AC424" s="34">
        <v>6676.7</v>
      </c>
      <c r="AD424" s="191">
        <f t="shared" si="29"/>
        <v>55.68557130942452</v>
      </c>
    </row>
    <row r="425" spans="1:30" s="3" customFormat="1" ht="70.5" customHeight="1">
      <c r="A425" s="6" t="s">
        <v>150</v>
      </c>
      <c r="B425" s="87" t="s">
        <v>150</v>
      </c>
      <c r="C425" s="96" t="s">
        <v>7</v>
      </c>
      <c r="D425" s="88">
        <v>4</v>
      </c>
      <c r="E425" s="92"/>
      <c r="F425" s="92"/>
      <c r="G425" s="91"/>
      <c r="H425" s="92"/>
      <c r="I425" s="92"/>
      <c r="J425" s="92"/>
      <c r="K425" s="37">
        <f>K426+K442</f>
        <v>1366478.63</v>
      </c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37">
        <f>W426</f>
        <v>1894986.7999999998</v>
      </c>
      <c r="X425" s="152"/>
      <c r="Y425" s="152"/>
      <c r="Z425" s="152"/>
      <c r="AA425" s="152"/>
      <c r="AB425" s="37">
        <f>AB426</f>
        <v>2118453.22</v>
      </c>
      <c r="AC425" s="37">
        <f>AC426</f>
        <v>1046978.3800000001</v>
      </c>
      <c r="AD425" s="189">
        <f t="shared" si="29"/>
        <v>49.421831462485635</v>
      </c>
    </row>
    <row r="426" spans="1:30" s="3" customFormat="1" ht="42" customHeight="1">
      <c r="A426" s="6" t="s">
        <v>171</v>
      </c>
      <c r="B426" s="87" t="s">
        <v>171</v>
      </c>
      <c r="C426" s="96" t="s">
        <v>7</v>
      </c>
      <c r="D426" s="88">
        <v>4</v>
      </c>
      <c r="E426" s="88">
        <v>11</v>
      </c>
      <c r="F426" s="92"/>
      <c r="G426" s="91"/>
      <c r="H426" s="92"/>
      <c r="I426" s="92"/>
      <c r="J426" s="92"/>
      <c r="K426" s="37">
        <f>K427</f>
        <v>450000</v>
      </c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37">
        <f>W427+W442</f>
        <v>1894986.7999999998</v>
      </c>
      <c r="X426" s="152"/>
      <c r="Y426" s="152"/>
      <c r="Z426" s="152"/>
      <c r="AA426" s="152"/>
      <c r="AB426" s="37">
        <f>AB427+AB442</f>
        <v>2118453.22</v>
      </c>
      <c r="AC426" s="37">
        <f>AC427+AC442</f>
        <v>1046978.3800000001</v>
      </c>
      <c r="AD426" s="189">
        <f t="shared" si="29"/>
        <v>49.421831462485635</v>
      </c>
    </row>
    <row r="427" spans="1:30" ht="30" customHeight="1">
      <c r="A427" s="6" t="s">
        <v>41</v>
      </c>
      <c r="B427" s="87" t="s">
        <v>41</v>
      </c>
      <c r="C427" s="96" t="s">
        <v>7</v>
      </c>
      <c r="D427" s="88">
        <v>4</v>
      </c>
      <c r="E427" s="88">
        <v>11</v>
      </c>
      <c r="F427" s="88">
        <v>1</v>
      </c>
      <c r="G427" s="88">
        <v>902</v>
      </c>
      <c r="H427" s="85"/>
      <c r="I427" s="85"/>
      <c r="J427" s="100"/>
      <c r="K427" s="37">
        <f>K435+K428</f>
        <v>450000</v>
      </c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7">
        <f>W435+W428</f>
        <v>973586.72</v>
      </c>
      <c r="X427" s="34"/>
      <c r="Y427" s="34"/>
      <c r="Z427" s="34"/>
      <c r="AA427" s="34"/>
      <c r="AB427" s="37">
        <f>AB435+AB428</f>
        <v>1197053.1400000001</v>
      </c>
      <c r="AC427" s="37">
        <f>AC435+AC428</f>
        <v>355928.32</v>
      </c>
      <c r="AD427" s="189">
        <f t="shared" si="29"/>
        <v>29.733710902759086</v>
      </c>
    </row>
    <row r="428" spans="1:30" s="3" customFormat="1" ht="76.5">
      <c r="A428" s="14" t="s">
        <v>144</v>
      </c>
      <c r="B428" s="95" t="s">
        <v>302</v>
      </c>
      <c r="C428" s="96" t="s">
        <v>7</v>
      </c>
      <c r="D428" s="88">
        <v>4</v>
      </c>
      <c r="E428" s="88">
        <v>11</v>
      </c>
      <c r="F428" s="88">
        <v>1</v>
      </c>
      <c r="G428" s="88">
        <v>902</v>
      </c>
      <c r="H428" s="88">
        <v>11230</v>
      </c>
      <c r="I428" s="88">
        <v>81180</v>
      </c>
      <c r="J428" s="89"/>
      <c r="K428" s="37">
        <f>K429</f>
        <v>100000</v>
      </c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>
        <f>W429+W432</f>
        <v>368586.72</v>
      </c>
      <c r="X428" s="37"/>
      <c r="Y428" s="37"/>
      <c r="Z428" s="37"/>
      <c r="AA428" s="37"/>
      <c r="AB428" s="37">
        <f>AB429+AB432</f>
        <v>475502.64</v>
      </c>
      <c r="AC428" s="37">
        <f>AC429+AC432</f>
        <v>167472.09</v>
      </c>
      <c r="AD428" s="189">
        <f t="shared" si="29"/>
        <v>35.220012658604794</v>
      </c>
    </row>
    <row r="429" spans="1:30" ht="42.75" customHeight="1">
      <c r="A429" s="5" t="s">
        <v>133</v>
      </c>
      <c r="B429" s="99" t="s">
        <v>133</v>
      </c>
      <c r="C429" s="84" t="s">
        <v>7</v>
      </c>
      <c r="D429" s="85">
        <v>4</v>
      </c>
      <c r="E429" s="85">
        <v>11</v>
      </c>
      <c r="F429" s="85">
        <v>1</v>
      </c>
      <c r="G429" s="85">
        <v>902</v>
      </c>
      <c r="H429" s="85">
        <v>11230</v>
      </c>
      <c r="I429" s="85">
        <v>81180</v>
      </c>
      <c r="J429" s="100">
        <v>200</v>
      </c>
      <c r="K429" s="34">
        <f>K430</f>
        <v>100000</v>
      </c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>
        <f>W430</f>
        <v>239837.08</v>
      </c>
      <c r="X429" s="34"/>
      <c r="Y429" s="34"/>
      <c r="Z429" s="34"/>
      <c r="AA429" s="34"/>
      <c r="AB429" s="34">
        <f>AB430</f>
        <v>346753</v>
      </c>
      <c r="AC429" s="34">
        <f>AC430</f>
        <v>77583</v>
      </c>
      <c r="AD429" s="191">
        <f t="shared" si="29"/>
        <v>22.374139517177934</v>
      </c>
    </row>
    <row r="430" spans="1:30" ht="38.25">
      <c r="A430" s="5" t="s">
        <v>13</v>
      </c>
      <c r="B430" s="99" t="s">
        <v>13</v>
      </c>
      <c r="C430" s="84" t="s">
        <v>7</v>
      </c>
      <c r="D430" s="85">
        <v>4</v>
      </c>
      <c r="E430" s="85">
        <v>11</v>
      </c>
      <c r="F430" s="85">
        <v>1</v>
      </c>
      <c r="G430" s="85">
        <v>902</v>
      </c>
      <c r="H430" s="85">
        <v>11230</v>
      </c>
      <c r="I430" s="85">
        <v>81180</v>
      </c>
      <c r="J430" s="100">
        <v>240</v>
      </c>
      <c r="K430" s="34">
        <f>K431</f>
        <v>100000</v>
      </c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>
        <f>W431</f>
        <v>239837.08</v>
      </c>
      <c r="X430" s="34"/>
      <c r="Y430" s="34"/>
      <c r="Z430" s="34"/>
      <c r="AA430" s="34"/>
      <c r="AB430" s="34">
        <f>AB431</f>
        <v>346753</v>
      </c>
      <c r="AC430" s="34">
        <f>AC431</f>
        <v>77583</v>
      </c>
      <c r="AD430" s="191">
        <f t="shared" si="29"/>
        <v>22.374139517177934</v>
      </c>
    </row>
    <row r="431" spans="1:30" ht="38.25">
      <c r="A431" s="9" t="s">
        <v>134</v>
      </c>
      <c r="B431" s="99" t="s">
        <v>134</v>
      </c>
      <c r="C431" s="84" t="s">
        <v>7</v>
      </c>
      <c r="D431" s="85">
        <v>4</v>
      </c>
      <c r="E431" s="85">
        <v>11</v>
      </c>
      <c r="F431" s="85">
        <v>1</v>
      </c>
      <c r="G431" s="85">
        <v>902</v>
      </c>
      <c r="H431" s="85">
        <v>11230</v>
      </c>
      <c r="I431" s="85">
        <v>81180</v>
      </c>
      <c r="J431" s="100">
        <v>244</v>
      </c>
      <c r="K431" s="34">
        <v>100000</v>
      </c>
      <c r="L431" s="34"/>
      <c r="M431" s="34"/>
      <c r="N431" s="34"/>
      <c r="O431" s="34"/>
      <c r="P431" s="34"/>
      <c r="Q431" s="34">
        <v>50000</v>
      </c>
      <c r="R431" s="34"/>
      <c r="S431" s="34"/>
      <c r="T431" s="34"/>
      <c r="U431" s="34"/>
      <c r="V431" s="34">
        <v>0</v>
      </c>
      <c r="W431" s="34">
        <v>239837.08</v>
      </c>
      <c r="X431" s="34"/>
      <c r="Y431" s="34"/>
      <c r="Z431" s="34"/>
      <c r="AA431" s="34"/>
      <c r="AB431" s="34">
        <v>346753</v>
      </c>
      <c r="AC431" s="34">
        <v>77583</v>
      </c>
      <c r="AD431" s="191">
        <f t="shared" si="29"/>
        <v>22.374139517177934</v>
      </c>
    </row>
    <row r="432" spans="1:30" ht="38.25">
      <c r="A432" s="9"/>
      <c r="B432" s="99" t="s">
        <v>66</v>
      </c>
      <c r="C432" s="84" t="s">
        <v>7</v>
      </c>
      <c r="D432" s="85">
        <v>4</v>
      </c>
      <c r="E432" s="85">
        <v>11</v>
      </c>
      <c r="F432" s="85">
        <v>1</v>
      </c>
      <c r="G432" s="85">
        <v>902</v>
      </c>
      <c r="H432" s="85">
        <v>11230</v>
      </c>
      <c r="I432" s="85">
        <v>81180</v>
      </c>
      <c r="J432" s="100">
        <v>600</v>
      </c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>
        <f>W433</f>
        <v>128749.64</v>
      </c>
      <c r="X432" s="34"/>
      <c r="Y432" s="34"/>
      <c r="Z432" s="34"/>
      <c r="AA432" s="34"/>
      <c r="AB432" s="34">
        <f>AB433</f>
        <v>128749.64</v>
      </c>
      <c r="AC432" s="34">
        <f>AC433</f>
        <v>89889.09</v>
      </c>
      <c r="AD432" s="191">
        <f t="shared" si="29"/>
        <v>69.81696414840461</v>
      </c>
    </row>
    <row r="433" spans="1:30" ht="12.75">
      <c r="A433" s="9"/>
      <c r="B433" s="99" t="s">
        <v>49</v>
      </c>
      <c r="C433" s="84" t="s">
        <v>7</v>
      </c>
      <c r="D433" s="85">
        <v>4</v>
      </c>
      <c r="E433" s="85">
        <v>11</v>
      </c>
      <c r="F433" s="85">
        <v>1</v>
      </c>
      <c r="G433" s="85">
        <v>902</v>
      </c>
      <c r="H433" s="85">
        <v>11230</v>
      </c>
      <c r="I433" s="85">
        <v>81180</v>
      </c>
      <c r="J433" s="100">
        <v>610</v>
      </c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>
        <f>W434</f>
        <v>128749.64</v>
      </c>
      <c r="X433" s="34"/>
      <c r="Y433" s="34"/>
      <c r="Z433" s="34"/>
      <c r="AA433" s="34"/>
      <c r="AB433" s="34">
        <f>AB434</f>
        <v>128749.64</v>
      </c>
      <c r="AC433" s="34">
        <f>AC434</f>
        <v>89889.09</v>
      </c>
      <c r="AD433" s="191">
        <f t="shared" si="29"/>
        <v>69.81696414840461</v>
      </c>
    </row>
    <row r="434" spans="1:30" ht="25.5">
      <c r="A434" s="9"/>
      <c r="B434" s="99" t="s">
        <v>81</v>
      </c>
      <c r="C434" s="84" t="s">
        <v>7</v>
      </c>
      <c r="D434" s="85">
        <v>4</v>
      </c>
      <c r="E434" s="85">
        <v>11</v>
      </c>
      <c r="F434" s="85">
        <v>1</v>
      </c>
      <c r="G434" s="85">
        <v>902</v>
      </c>
      <c r="H434" s="85">
        <v>11230</v>
      </c>
      <c r="I434" s="85">
        <v>81180</v>
      </c>
      <c r="J434" s="100">
        <v>612</v>
      </c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>
        <v>128749.64</v>
      </c>
      <c r="X434" s="34"/>
      <c r="Y434" s="34"/>
      <c r="Z434" s="34"/>
      <c r="AA434" s="34"/>
      <c r="AB434" s="34">
        <v>128749.64</v>
      </c>
      <c r="AC434" s="34">
        <v>89889.09</v>
      </c>
      <c r="AD434" s="191">
        <f t="shared" si="29"/>
        <v>69.81696414840461</v>
      </c>
    </row>
    <row r="435" spans="1:30" s="3" customFormat="1" ht="46.5" customHeight="1">
      <c r="A435" s="6" t="s">
        <v>147</v>
      </c>
      <c r="B435" s="95" t="s">
        <v>303</v>
      </c>
      <c r="C435" s="96" t="s">
        <v>7</v>
      </c>
      <c r="D435" s="88">
        <v>4</v>
      </c>
      <c r="E435" s="88">
        <v>11</v>
      </c>
      <c r="F435" s="88">
        <v>1</v>
      </c>
      <c r="G435" s="88">
        <v>902</v>
      </c>
      <c r="H435" s="88">
        <v>12060</v>
      </c>
      <c r="I435" s="88">
        <v>81130</v>
      </c>
      <c r="J435" s="89"/>
      <c r="K435" s="37">
        <f>K439</f>
        <v>350000</v>
      </c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>
        <f>W439</f>
        <v>605000</v>
      </c>
      <c r="X435" s="37"/>
      <c r="Y435" s="37"/>
      <c r="Z435" s="37"/>
      <c r="AA435" s="37"/>
      <c r="AB435" s="37">
        <f>AB439+AB436</f>
        <v>721550.5</v>
      </c>
      <c r="AC435" s="37">
        <f>AC439+AC436</f>
        <v>188456.23</v>
      </c>
      <c r="AD435" s="189">
        <f t="shared" si="29"/>
        <v>26.118231502853924</v>
      </c>
    </row>
    <row r="436" spans="1:30" s="3" customFormat="1" ht="94.5" customHeight="1">
      <c r="A436" s="6"/>
      <c r="B436" s="120" t="s">
        <v>8</v>
      </c>
      <c r="C436" s="96" t="s">
        <v>7</v>
      </c>
      <c r="D436" s="88">
        <v>4</v>
      </c>
      <c r="E436" s="88">
        <v>11</v>
      </c>
      <c r="F436" s="88">
        <v>1</v>
      </c>
      <c r="G436" s="88">
        <v>902</v>
      </c>
      <c r="H436" s="88">
        <v>12060</v>
      </c>
      <c r="I436" s="88">
        <v>81130</v>
      </c>
      <c r="J436" s="89">
        <v>100</v>
      </c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>
        <f>AB437</f>
        <v>50000</v>
      </c>
      <c r="AC436" s="37"/>
      <c r="AD436" s="190">
        <f t="shared" si="29"/>
        <v>0</v>
      </c>
    </row>
    <row r="437" spans="1:30" s="3" customFormat="1" ht="46.5" customHeight="1">
      <c r="A437" s="6"/>
      <c r="B437" s="120" t="s">
        <v>10</v>
      </c>
      <c r="C437" s="96" t="s">
        <v>7</v>
      </c>
      <c r="D437" s="88">
        <v>4</v>
      </c>
      <c r="E437" s="88">
        <v>11</v>
      </c>
      <c r="F437" s="88">
        <v>1</v>
      </c>
      <c r="G437" s="88">
        <v>902</v>
      </c>
      <c r="H437" s="88">
        <v>12060</v>
      </c>
      <c r="I437" s="88">
        <v>81130</v>
      </c>
      <c r="J437" s="89">
        <v>120</v>
      </c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>
        <f>AB438</f>
        <v>50000</v>
      </c>
      <c r="AC437" s="37"/>
      <c r="AD437" s="190">
        <f t="shared" si="29"/>
        <v>0</v>
      </c>
    </row>
    <row r="438" spans="1:30" s="3" customFormat="1" ht="46.5" customHeight="1">
      <c r="A438" s="6"/>
      <c r="B438" s="188" t="s">
        <v>365</v>
      </c>
      <c r="C438" s="96" t="s">
        <v>7</v>
      </c>
      <c r="D438" s="88">
        <v>4</v>
      </c>
      <c r="E438" s="88">
        <v>11</v>
      </c>
      <c r="F438" s="88">
        <v>1</v>
      </c>
      <c r="G438" s="88">
        <v>902</v>
      </c>
      <c r="H438" s="88">
        <v>12060</v>
      </c>
      <c r="I438" s="88">
        <v>81130</v>
      </c>
      <c r="J438" s="89">
        <v>123</v>
      </c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>
        <v>50000</v>
      </c>
      <c r="AC438" s="37"/>
      <c r="AD438" s="190">
        <f t="shared" si="29"/>
        <v>0</v>
      </c>
    </row>
    <row r="439" spans="1:30" ht="38.25">
      <c r="A439" s="5" t="s">
        <v>133</v>
      </c>
      <c r="B439" s="99" t="s">
        <v>133</v>
      </c>
      <c r="C439" s="84" t="s">
        <v>7</v>
      </c>
      <c r="D439" s="85">
        <v>4</v>
      </c>
      <c r="E439" s="85">
        <v>11</v>
      </c>
      <c r="F439" s="85">
        <v>1</v>
      </c>
      <c r="G439" s="85">
        <v>902</v>
      </c>
      <c r="H439" s="85">
        <v>12060</v>
      </c>
      <c r="I439" s="85">
        <v>81130</v>
      </c>
      <c r="J439" s="100">
        <v>200</v>
      </c>
      <c r="K439" s="34">
        <f>K440</f>
        <v>350000</v>
      </c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>
        <f>W440</f>
        <v>605000</v>
      </c>
      <c r="X439" s="34"/>
      <c r="Y439" s="34"/>
      <c r="Z439" s="34"/>
      <c r="AA439" s="34"/>
      <c r="AB439" s="34">
        <f>AB440</f>
        <v>671550.5</v>
      </c>
      <c r="AC439" s="34">
        <f>AC440</f>
        <v>188456.23</v>
      </c>
      <c r="AD439" s="189">
        <f t="shared" si="29"/>
        <v>28.06285305423792</v>
      </c>
    </row>
    <row r="440" spans="1:30" ht="38.25">
      <c r="A440" s="5" t="s">
        <v>13</v>
      </c>
      <c r="B440" s="99" t="s">
        <v>13</v>
      </c>
      <c r="C440" s="84" t="s">
        <v>7</v>
      </c>
      <c r="D440" s="85">
        <v>4</v>
      </c>
      <c r="E440" s="85">
        <v>11</v>
      </c>
      <c r="F440" s="85">
        <v>1</v>
      </c>
      <c r="G440" s="85">
        <v>902</v>
      </c>
      <c r="H440" s="85">
        <v>12060</v>
      </c>
      <c r="I440" s="85">
        <v>81130</v>
      </c>
      <c r="J440" s="100">
        <v>240</v>
      </c>
      <c r="K440" s="34">
        <f>K441</f>
        <v>350000</v>
      </c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>
        <f>W441</f>
        <v>605000</v>
      </c>
      <c r="X440" s="34"/>
      <c r="Y440" s="34"/>
      <c r="Z440" s="34"/>
      <c r="AA440" s="34"/>
      <c r="AB440" s="34">
        <f>AB441</f>
        <v>671550.5</v>
      </c>
      <c r="AC440" s="34">
        <f>AC441</f>
        <v>188456.23</v>
      </c>
      <c r="AD440" s="191">
        <f t="shared" si="29"/>
        <v>28.06285305423792</v>
      </c>
    </row>
    <row r="441" spans="1:30" ht="38.25">
      <c r="A441" s="9" t="s">
        <v>134</v>
      </c>
      <c r="B441" s="99" t="s">
        <v>134</v>
      </c>
      <c r="C441" s="84" t="s">
        <v>7</v>
      </c>
      <c r="D441" s="85">
        <v>4</v>
      </c>
      <c r="E441" s="85">
        <v>11</v>
      </c>
      <c r="F441" s="85">
        <v>1</v>
      </c>
      <c r="G441" s="85">
        <v>902</v>
      </c>
      <c r="H441" s="85">
        <v>12060</v>
      </c>
      <c r="I441" s="85">
        <v>81130</v>
      </c>
      <c r="J441" s="100">
        <v>244</v>
      </c>
      <c r="K441" s="34">
        <v>350000</v>
      </c>
      <c r="L441" s="34"/>
      <c r="M441" s="34"/>
      <c r="N441" s="34"/>
      <c r="O441" s="34">
        <v>64416</v>
      </c>
      <c r="P441" s="34"/>
      <c r="Q441" s="34">
        <v>178355</v>
      </c>
      <c r="R441" s="34"/>
      <c r="S441" s="34"/>
      <c r="T441" s="34">
        <v>6800</v>
      </c>
      <c r="U441" s="34"/>
      <c r="V441" s="34">
        <v>141956</v>
      </c>
      <c r="W441" s="34">
        <v>605000</v>
      </c>
      <c r="X441" s="34"/>
      <c r="Y441" s="34"/>
      <c r="Z441" s="34"/>
      <c r="AA441" s="34"/>
      <c r="AB441" s="34">
        <v>671550.5</v>
      </c>
      <c r="AC441" s="34">
        <v>188456.23</v>
      </c>
      <c r="AD441" s="191">
        <f t="shared" si="29"/>
        <v>28.06285305423792</v>
      </c>
    </row>
    <row r="442" spans="1:30" ht="25.5">
      <c r="A442" s="6" t="s">
        <v>52</v>
      </c>
      <c r="B442" s="87" t="s">
        <v>52</v>
      </c>
      <c r="C442" s="96" t="s">
        <v>7</v>
      </c>
      <c r="D442" s="88">
        <v>4</v>
      </c>
      <c r="E442" s="88">
        <v>11</v>
      </c>
      <c r="F442" s="88">
        <v>1</v>
      </c>
      <c r="G442" s="88">
        <v>921</v>
      </c>
      <c r="H442" s="88"/>
      <c r="I442" s="88"/>
      <c r="J442" s="89"/>
      <c r="K442" s="37">
        <f>K443</f>
        <v>916478.6299999999</v>
      </c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>
        <f>W443</f>
        <v>921400.08</v>
      </c>
      <c r="X442" s="37"/>
      <c r="Y442" s="37"/>
      <c r="Z442" s="37"/>
      <c r="AA442" s="37"/>
      <c r="AB442" s="37">
        <f aca="true" t="shared" si="30" ref="AB442:AC445">AB443</f>
        <v>921400.08</v>
      </c>
      <c r="AC442" s="37">
        <f t="shared" si="30"/>
        <v>691050.06</v>
      </c>
      <c r="AD442" s="189">
        <f t="shared" si="29"/>
        <v>75.00000000000001</v>
      </c>
    </row>
    <row r="443" spans="1:30" s="3" customFormat="1" ht="88.5" customHeight="1">
      <c r="A443" s="14" t="s">
        <v>144</v>
      </c>
      <c r="B443" s="95" t="s">
        <v>302</v>
      </c>
      <c r="C443" s="96" t="s">
        <v>7</v>
      </c>
      <c r="D443" s="88">
        <v>4</v>
      </c>
      <c r="E443" s="88">
        <v>11</v>
      </c>
      <c r="F443" s="88">
        <v>1</v>
      </c>
      <c r="G443" s="88">
        <v>921</v>
      </c>
      <c r="H443" s="88">
        <v>11230</v>
      </c>
      <c r="I443" s="88">
        <v>81180</v>
      </c>
      <c r="J443" s="89"/>
      <c r="K443" s="37">
        <f>K444</f>
        <v>916478.6299999999</v>
      </c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>
        <f>W444</f>
        <v>921400.08</v>
      </c>
      <c r="X443" s="37"/>
      <c r="Y443" s="37"/>
      <c r="Z443" s="37"/>
      <c r="AA443" s="37"/>
      <c r="AB443" s="37">
        <f t="shared" si="30"/>
        <v>921400.08</v>
      </c>
      <c r="AC443" s="37">
        <f t="shared" si="30"/>
        <v>691050.06</v>
      </c>
      <c r="AD443" s="189">
        <f t="shared" si="29"/>
        <v>75.00000000000001</v>
      </c>
    </row>
    <row r="444" spans="1:30" ht="38.25">
      <c r="A444" s="9" t="s">
        <v>66</v>
      </c>
      <c r="B444" s="99" t="s">
        <v>66</v>
      </c>
      <c r="C444" s="84" t="s">
        <v>7</v>
      </c>
      <c r="D444" s="85">
        <v>4</v>
      </c>
      <c r="E444" s="85">
        <v>11</v>
      </c>
      <c r="F444" s="85">
        <v>1</v>
      </c>
      <c r="G444" s="85">
        <v>921</v>
      </c>
      <c r="H444" s="85">
        <v>11230</v>
      </c>
      <c r="I444" s="85">
        <v>81180</v>
      </c>
      <c r="J444" s="100">
        <v>600</v>
      </c>
      <c r="K444" s="34">
        <f>K445</f>
        <v>916478.6299999999</v>
      </c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>
        <f>W445</f>
        <v>921400.08</v>
      </c>
      <c r="X444" s="34"/>
      <c r="Y444" s="34"/>
      <c r="Z444" s="34"/>
      <c r="AA444" s="34"/>
      <c r="AB444" s="34">
        <f t="shared" si="30"/>
        <v>921400.08</v>
      </c>
      <c r="AC444" s="34">
        <f t="shared" si="30"/>
        <v>691050.06</v>
      </c>
      <c r="AD444" s="191">
        <f t="shared" si="29"/>
        <v>75.00000000000001</v>
      </c>
    </row>
    <row r="445" spans="1:30" ht="12.75">
      <c r="A445" s="9" t="s">
        <v>49</v>
      </c>
      <c r="B445" s="99" t="s">
        <v>49</v>
      </c>
      <c r="C445" s="84" t="s">
        <v>7</v>
      </c>
      <c r="D445" s="85">
        <v>4</v>
      </c>
      <c r="E445" s="85">
        <v>11</v>
      </c>
      <c r="F445" s="85">
        <v>1</v>
      </c>
      <c r="G445" s="85">
        <v>921</v>
      </c>
      <c r="H445" s="85">
        <v>11230</v>
      </c>
      <c r="I445" s="85">
        <v>81180</v>
      </c>
      <c r="J445" s="100">
        <v>610</v>
      </c>
      <c r="K445" s="34">
        <f>K446</f>
        <v>916478.6299999999</v>
      </c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>
        <f>W446</f>
        <v>921400.08</v>
      </c>
      <c r="X445" s="34"/>
      <c r="Y445" s="34"/>
      <c r="Z445" s="34"/>
      <c r="AA445" s="34"/>
      <c r="AB445" s="34">
        <f t="shared" si="30"/>
        <v>921400.08</v>
      </c>
      <c r="AC445" s="34">
        <f t="shared" si="30"/>
        <v>691050.06</v>
      </c>
      <c r="AD445" s="191">
        <f t="shared" si="29"/>
        <v>75.00000000000001</v>
      </c>
    </row>
    <row r="446" spans="1:30" ht="25.5">
      <c r="A446" s="9" t="s">
        <v>81</v>
      </c>
      <c r="B446" s="99" t="s">
        <v>81</v>
      </c>
      <c r="C446" s="84" t="s">
        <v>7</v>
      </c>
      <c r="D446" s="85">
        <v>4</v>
      </c>
      <c r="E446" s="85">
        <v>11</v>
      </c>
      <c r="F446" s="85">
        <v>1</v>
      </c>
      <c r="G446" s="85">
        <v>921</v>
      </c>
      <c r="H446" s="85">
        <v>11230</v>
      </c>
      <c r="I446" s="85">
        <v>81180</v>
      </c>
      <c r="J446" s="100">
        <v>612</v>
      </c>
      <c r="K446" s="34">
        <f>331895.04+453214.79+131368.8</f>
        <v>916478.6299999999</v>
      </c>
      <c r="L446" s="34"/>
      <c r="M446" s="34"/>
      <c r="N446" s="34"/>
      <c r="O446" s="34">
        <v>4921.45</v>
      </c>
      <c r="P446" s="34"/>
      <c r="Q446" s="34"/>
      <c r="R446" s="34"/>
      <c r="S446" s="34"/>
      <c r="T446" s="34"/>
      <c r="U446" s="34"/>
      <c r="V446" s="34"/>
      <c r="W446" s="34">
        <v>921400.08</v>
      </c>
      <c r="X446" s="34"/>
      <c r="Y446" s="34"/>
      <c r="Z446" s="34"/>
      <c r="AA446" s="34"/>
      <c r="AB446" s="34">
        <v>921400.08</v>
      </c>
      <c r="AC446" s="34">
        <v>691050.06</v>
      </c>
      <c r="AD446" s="191">
        <f t="shared" si="29"/>
        <v>75.00000000000001</v>
      </c>
    </row>
    <row r="447" spans="1:30" ht="51">
      <c r="A447" s="6" t="s">
        <v>90</v>
      </c>
      <c r="B447" s="87" t="s">
        <v>90</v>
      </c>
      <c r="C447" s="88" t="s">
        <v>70</v>
      </c>
      <c r="D447" s="88"/>
      <c r="E447" s="88"/>
      <c r="F447" s="88"/>
      <c r="G447" s="88"/>
      <c r="H447" s="88"/>
      <c r="I447" s="88"/>
      <c r="J447" s="89"/>
      <c r="K447" s="37">
        <f>K448</f>
        <v>8989248.55</v>
      </c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>
        <f>W448</f>
        <v>17433039.53</v>
      </c>
      <c r="X447" s="37"/>
      <c r="Y447" s="37"/>
      <c r="Z447" s="37"/>
      <c r="AA447" s="37"/>
      <c r="AB447" s="37">
        <f>AB448</f>
        <v>17433039.53</v>
      </c>
      <c r="AC447" s="37">
        <f>AC448</f>
        <v>14733359.07</v>
      </c>
      <c r="AD447" s="189">
        <f t="shared" si="29"/>
        <v>84.51400023871798</v>
      </c>
    </row>
    <row r="448" spans="1:30" ht="60" customHeight="1">
      <c r="A448" s="6" t="s">
        <v>172</v>
      </c>
      <c r="B448" s="87" t="s">
        <v>172</v>
      </c>
      <c r="C448" s="88" t="s">
        <v>70</v>
      </c>
      <c r="D448" s="88">
        <v>0</v>
      </c>
      <c r="E448" s="88">
        <v>11</v>
      </c>
      <c r="F448" s="88"/>
      <c r="G448" s="88"/>
      <c r="H448" s="88"/>
      <c r="I448" s="88"/>
      <c r="J448" s="89"/>
      <c r="K448" s="37">
        <f>K449</f>
        <v>8989248.55</v>
      </c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>
        <f>W449</f>
        <v>17433039.53</v>
      </c>
      <c r="X448" s="37"/>
      <c r="Y448" s="37"/>
      <c r="Z448" s="37"/>
      <c r="AA448" s="37"/>
      <c r="AB448" s="37">
        <f>AB449</f>
        <v>17433039.53</v>
      </c>
      <c r="AC448" s="37">
        <f>AC449</f>
        <v>14733359.07</v>
      </c>
      <c r="AD448" s="189">
        <f t="shared" si="29"/>
        <v>84.51400023871798</v>
      </c>
    </row>
    <row r="449" spans="1:30" ht="25.5">
      <c r="A449" s="6" t="s">
        <v>51</v>
      </c>
      <c r="B449" s="87" t="s">
        <v>51</v>
      </c>
      <c r="C449" s="88" t="s">
        <v>70</v>
      </c>
      <c r="D449" s="88">
        <v>0</v>
      </c>
      <c r="E449" s="88">
        <v>11</v>
      </c>
      <c r="F449" s="88">
        <v>1</v>
      </c>
      <c r="G449" s="88">
        <v>903</v>
      </c>
      <c r="H449" s="88"/>
      <c r="I449" s="88"/>
      <c r="J449" s="89"/>
      <c r="K449" s="37">
        <f>K450+K468+K464</f>
        <v>8989248.55</v>
      </c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>
        <f>W450+W468+W464+W475</f>
        <v>17433039.53</v>
      </c>
      <c r="X449" s="37"/>
      <c r="Y449" s="37"/>
      <c r="Z449" s="37"/>
      <c r="AA449" s="37"/>
      <c r="AB449" s="37">
        <f>AB450+AB468+AB464+AB475</f>
        <v>17433039.53</v>
      </c>
      <c r="AC449" s="37">
        <f>AC450+AC468+AC464+AC475</f>
        <v>14733359.07</v>
      </c>
      <c r="AD449" s="189">
        <f t="shared" si="29"/>
        <v>84.51400023871798</v>
      </c>
    </row>
    <row r="450" spans="1:30" s="3" customFormat="1" ht="38.25">
      <c r="A450" s="11" t="s">
        <v>58</v>
      </c>
      <c r="B450" s="95" t="s">
        <v>58</v>
      </c>
      <c r="C450" s="88" t="s">
        <v>70</v>
      </c>
      <c r="D450" s="88">
        <v>0</v>
      </c>
      <c r="E450" s="88">
        <v>11</v>
      </c>
      <c r="F450" s="88">
        <v>1</v>
      </c>
      <c r="G450" s="88">
        <v>903</v>
      </c>
      <c r="H450" s="88">
        <v>10040</v>
      </c>
      <c r="I450" s="88">
        <v>80040</v>
      </c>
      <c r="J450" s="93"/>
      <c r="K450" s="37">
        <f>K451+K456+K459</f>
        <v>6600248.550000001</v>
      </c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37">
        <f>W451+W456+W459</f>
        <v>5896858.53</v>
      </c>
      <c r="X450" s="94"/>
      <c r="Y450" s="94"/>
      <c r="Z450" s="94"/>
      <c r="AA450" s="94"/>
      <c r="AB450" s="37">
        <f>AB451+AB456+AB459</f>
        <v>5896858.53</v>
      </c>
      <c r="AC450" s="37">
        <f>AC451+AC456+AC459</f>
        <v>4220516.94</v>
      </c>
      <c r="AD450" s="189">
        <f t="shared" si="29"/>
        <v>71.57229427377835</v>
      </c>
    </row>
    <row r="451" spans="1:30" ht="76.5">
      <c r="A451" s="5" t="s">
        <v>8</v>
      </c>
      <c r="B451" s="99" t="s">
        <v>8</v>
      </c>
      <c r="C451" s="85" t="s">
        <v>70</v>
      </c>
      <c r="D451" s="85">
        <v>0</v>
      </c>
      <c r="E451" s="85">
        <v>11</v>
      </c>
      <c r="F451" s="85">
        <v>1</v>
      </c>
      <c r="G451" s="85">
        <v>903</v>
      </c>
      <c r="H451" s="85">
        <v>10040</v>
      </c>
      <c r="I451" s="85">
        <v>80040</v>
      </c>
      <c r="J451" s="100" t="s">
        <v>9</v>
      </c>
      <c r="K451" s="34">
        <f>K452</f>
        <v>5079170.4</v>
      </c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>
        <f>W452</f>
        <v>5308107.38</v>
      </c>
      <c r="X451" s="34"/>
      <c r="Y451" s="34"/>
      <c r="Z451" s="34"/>
      <c r="AA451" s="34"/>
      <c r="AB451" s="34">
        <f>AB452</f>
        <v>5308107.38</v>
      </c>
      <c r="AC451" s="34">
        <f>AC452</f>
        <v>3844763.97</v>
      </c>
      <c r="AD451" s="191">
        <f t="shared" si="29"/>
        <v>72.43191772054921</v>
      </c>
    </row>
    <row r="452" spans="1:30" ht="38.25">
      <c r="A452" s="5" t="s">
        <v>10</v>
      </c>
      <c r="B452" s="99" t="s">
        <v>10</v>
      </c>
      <c r="C452" s="85" t="s">
        <v>70</v>
      </c>
      <c r="D452" s="85">
        <v>0</v>
      </c>
      <c r="E452" s="85">
        <v>11</v>
      </c>
      <c r="F452" s="85">
        <v>1</v>
      </c>
      <c r="G452" s="85">
        <v>903</v>
      </c>
      <c r="H452" s="85">
        <v>10040</v>
      </c>
      <c r="I452" s="85">
        <v>80040</v>
      </c>
      <c r="J452" s="100" t="s">
        <v>11</v>
      </c>
      <c r="K452" s="34">
        <f>K453+K454+K455</f>
        <v>5079170.4</v>
      </c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>
        <f>W453+W454+W455</f>
        <v>5308107.38</v>
      </c>
      <c r="X452" s="34"/>
      <c r="Y452" s="34"/>
      <c r="Z452" s="34"/>
      <c r="AA452" s="34"/>
      <c r="AB452" s="34">
        <f>AB453+AB454+AB455</f>
        <v>5308107.38</v>
      </c>
      <c r="AC452" s="34">
        <f>AC453+AC454+AC455</f>
        <v>3844763.97</v>
      </c>
      <c r="AD452" s="191">
        <f t="shared" si="29"/>
        <v>72.43191772054921</v>
      </c>
    </row>
    <row r="453" spans="1:30" ht="25.5">
      <c r="A453" s="5" t="s">
        <v>131</v>
      </c>
      <c r="B453" s="99" t="s">
        <v>131</v>
      </c>
      <c r="C453" s="85" t="s">
        <v>70</v>
      </c>
      <c r="D453" s="85">
        <v>0</v>
      </c>
      <c r="E453" s="85">
        <v>11</v>
      </c>
      <c r="F453" s="85">
        <v>1</v>
      </c>
      <c r="G453" s="85">
        <v>903</v>
      </c>
      <c r="H453" s="85">
        <v>10040</v>
      </c>
      <c r="I453" s="85">
        <v>80040</v>
      </c>
      <c r="J453" s="100">
        <v>121</v>
      </c>
      <c r="K453" s="34">
        <v>3772212.29</v>
      </c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>
        <v>3948047.15</v>
      </c>
      <c r="X453" s="34"/>
      <c r="Y453" s="34"/>
      <c r="Z453" s="34"/>
      <c r="AA453" s="34"/>
      <c r="AB453" s="34">
        <v>3948047.15</v>
      </c>
      <c r="AC453" s="34">
        <v>2863366.04</v>
      </c>
      <c r="AD453" s="191">
        <f t="shared" si="29"/>
        <v>72.52613586441085</v>
      </c>
    </row>
    <row r="454" spans="1:30" ht="51">
      <c r="A454" s="5" t="s">
        <v>57</v>
      </c>
      <c r="B454" s="99" t="s">
        <v>57</v>
      </c>
      <c r="C454" s="85" t="s">
        <v>70</v>
      </c>
      <c r="D454" s="85">
        <v>0</v>
      </c>
      <c r="E454" s="85">
        <v>11</v>
      </c>
      <c r="F454" s="85">
        <v>1</v>
      </c>
      <c r="G454" s="85">
        <v>903</v>
      </c>
      <c r="H454" s="85">
        <v>10040</v>
      </c>
      <c r="I454" s="85">
        <v>80040</v>
      </c>
      <c r="J454" s="100">
        <v>122</v>
      </c>
      <c r="K454" s="34">
        <v>130000</v>
      </c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>
        <v>130000</v>
      </c>
      <c r="X454" s="34"/>
      <c r="Y454" s="34"/>
      <c r="Z454" s="34"/>
      <c r="AA454" s="34"/>
      <c r="AB454" s="34">
        <v>130000</v>
      </c>
      <c r="AC454" s="34">
        <v>125550</v>
      </c>
      <c r="AD454" s="191">
        <f t="shared" si="29"/>
        <v>96.57692307692308</v>
      </c>
    </row>
    <row r="455" spans="1:30" ht="63.75">
      <c r="A455" s="5" t="s">
        <v>132</v>
      </c>
      <c r="B455" s="99" t="s">
        <v>132</v>
      </c>
      <c r="C455" s="85" t="s">
        <v>70</v>
      </c>
      <c r="D455" s="85">
        <v>0</v>
      </c>
      <c r="E455" s="85">
        <v>11</v>
      </c>
      <c r="F455" s="85">
        <v>1</v>
      </c>
      <c r="G455" s="85">
        <v>903</v>
      </c>
      <c r="H455" s="85">
        <v>10040</v>
      </c>
      <c r="I455" s="85">
        <v>80040</v>
      </c>
      <c r="J455" s="100">
        <v>129</v>
      </c>
      <c r="K455" s="34">
        <v>1176958.11</v>
      </c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>
        <v>1230060.23</v>
      </c>
      <c r="X455" s="34"/>
      <c r="Y455" s="34"/>
      <c r="Z455" s="34"/>
      <c r="AA455" s="34"/>
      <c r="AB455" s="34">
        <v>1230060.23</v>
      </c>
      <c r="AC455" s="34">
        <v>855847.93</v>
      </c>
      <c r="AD455" s="191">
        <f t="shared" si="29"/>
        <v>69.57772547446723</v>
      </c>
    </row>
    <row r="456" spans="1:30" ht="38.25">
      <c r="A456" s="5" t="s">
        <v>133</v>
      </c>
      <c r="B456" s="99" t="s">
        <v>133</v>
      </c>
      <c r="C456" s="85" t="s">
        <v>70</v>
      </c>
      <c r="D456" s="85">
        <v>0</v>
      </c>
      <c r="E456" s="85">
        <v>11</v>
      </c>
      <c r="F456" s="85">
        <v>1</v>
      </c>
      <c r="G456" s="85">
        <v>903</v>
      </c>
      <c r="H456" s="85">
        <v>10040</v>
      </c>
      <c r="I456" s="85">
        <v>80040</v>
      </c>
      <c r="J456" s="100">
        <v>200</v>
      </c>
      <c r="K456" s="34">
        <f>K457</f>
        <v>588751.15</v>
      </c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>
        <f>W457</f>
        <v>588751.15</v>
      </c>
      <c r="X456" s="34"/>
      <c r="Y456" s="34"/>
      <c r="Z456" s="34"/>
      <c r="AA456" s="34"/>
      <c r="AB456" s="34">
        <f>AB457</f>
        <v>588751.15</v>
      </c>
      <c r="AC456" s="34">
        <f>AC457</f>
        <v>375752.97</v>
      </c>
      <c r="AD456" s="191">
        <f t="shared" si="29"/>
        <v>63.82203584655418</v>
      </c>
    </row>
    <row r="457" spans="1:30" ht="42.75" customHeight="1">
      <c r="A457" s="5" t="s">
        <v>13</v>
      </c>
      <c r="B457" s="99" t="s">
        <v>13</v>
      </c>
      <c r="C457" s="85" t="s">
        <v>70</v>
      </c>
      <c r="D457" s="85">
        <v>0</v>
      </c>
      <c r="E457" s="85">
        <v>11</v>
      </c>
      <c r="F457" s="85">
        <v>1</v>
      </c>
      <c r="G457" s="85">
        <v>903</v>
      </c>
      <c r="H457" s="85">
        <v>10040</v>
      </c>
      <c r="I457" s="85">
        <v>80040</v>
      </c>
      <c r="J457" s="100">
        <v>240</v>
      </c>
      <c r="K457" s="34">
        <f>K458</f>
        <v>588751.15</v>
      </c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>
        <f>W458</f>
        <v>588751.15</v>
      </c>
      <c r="X457" s="34"/>
      <c r="Y457" s="34"/>
      <c r="Z457" s="34"/>
      <c r="AA457" s="34"/>
      <c r="AB457" s="34">
        <f>AB458</f>
        <v>588751.15</v>
      </c>
      <c r="AC457" s="34">
        <f>AC458</f>
        <v>375752.97</v>
      </c>
      <c r="AD457" s="191">
        <f t="shared" si="29"/>
        <v>63.82203584655418</v>
      </c>
    </row>
    <row r="458" spans="1:30" ht="38.25">
      <c r="A458" s="9" t="s">
        <v>134</v>
      </c>
      <c r="B458" s="99" t="s">
        <v>134</v>
      </c>
      <c r="C458" s="85" t="s">
        <v>70</v>
      </c>
      <c r="D458" s="85">
        <v>0</v>
      </c>
      <c r="E458" s="85">
        <v>11</v>
      </c>
      <c r="F458" s="85">
        <v>1</v>
      </c>
      <c r="G458" s="85">
        <v>903</v>
      </c>
      <c r="H458" s="85">
        <v>10040</v>
      </c>
      <c r="I458" s="85">
        <v>80040</v>
      </c>
      <c r="J458" s="100">
        <v>244</v>
      </c>
      <c r="K458" s="34">
        <v>588751.15</v>
      </c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>
        <v>588751.15</v>
      </c>
      <c r="X458" s="34"/>
      <c r="Y458" s="34"/>
      <c r="Z458" s="34"/>
      <c r="AA458" s="34"/>
      <c r="AB458" s="34">
        <v>588751.15</v>
      </c>
      <c r="AC458" s="34">
        <v>375752.97</v>
      </c>
      <c r="AD458" s="191">
        <f t="shared" si="29"/>
        <v>63.82203584655418</v>
      </c>
    </row>
    <row r="459" spans="1:30" ht="12.75" hidden="1">
      <c r="A459" s="5" t="s">
        <v>15</v>
      </c>
      <c r="B459" s="99" t="s">
        <v>15</v>
      </c>
      <c r="C459" s="85" t="s">
        <v>70</v>
      </c>
      <c r="D459" s="85">
        <v>0</v>
      </c>
      <c r="E459" s="85">
        <v>11</v>
      </c>
      <c r="F459" s="85">
        <v>1</v>
      </c>
      <c r="G459" s="85">
        <v>903</v>
      </c>
      <c r="H459" s="85">
        <v>10040</v>
      </c>
      <c r="I459" s="85">
        <v>80040</v>
      </c>
      <c r="J459" s="100">
        <v>800</v>
      </c>
      <c r="K459" s="34">
        <f>K460</f>
        <v>932327</v>
      </c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>
        <f>AB460</f>
        <v>0</v>
      </c>
      <c r="AC459" s="34"/>
      <c r="AD459" s="189" t="e">
        <f t="shared" si="29"/>
        <v>#DIV/0!</v>
      </c>
    </row>
    <row r="460" spans="1:30" ht="12.75" hidden="1">
      <c r="A460" s="5" t="s">
        <v>42</v>
      </c>
      <c r="B460" s="99" t="s">
        <v>42</v>
      </c>
      <c r="C460" s="85" t="s">
        <v>70</v>
      </c>
      <c r="D460" s="85">
        <v>0</v>
      </c>
      <c r="E460" s="85">
        <v>11</v>
      </c>
      <c r="F460" s="85">
        <v>1</v>
      </c>
      <c r="G460" s="85">
        <v>903</v>
      </c>
      <c r="H460" s="85">
        <v>10040</v>
      </c>
      <c r="I460" s="85">
        <v>80040</v>
      </c>
      <c r="J460" s="100">
        <v>850</v>
      </c>
      <c r="K460" s="34">
        <f>K461+K462+K463</f>
        <v>932327</v>
      </c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>
        <f>AB461+AB462+AB463</f>
        <v>0</v>
      </c>
      <c r="AC460" s="34"/>
      <c r="AD460" s="189" t="e">
        <f t="shared" si="29"/>
        <v>#DIV/0!</v>
      </c>
    </row>
    <row r="461" spans="1:30" ht="25.5" hidden="1">
      <c r="A461" s="5" t="s">
        <v>17</v>
      </c>
      <c r="B461" s="99" t="s">
        <v>17</v>
      </c>
      <c r="C461" s="85" t="s">
        <v>70</v>
      </c>
      <c r="D461" s="85">
        <v>0</v>
      </c>
      <c r="E461" s="85">
        <v>11</v>
      </c>
      <c r="F461" s="85">
        <v>1</v>
      </c>
      <c r="G461" s="85">
        <v>903</v>
      </c>
      <c r="H461" s="85">
        <v>10040</v>
      </c>
      <c r="I461" s="85">
        <v>80040</v>
      </c>
      <c r="J461" s="100">
        <v>851</v>
      </c>
      <c r="K461" s="34">
        <v>930127</v>
      </c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>
        <v>0</v>
      </c>
      <c r="AC461" s="34"/>
      <c r="AD461" s="189" t="e">
        <f t="shared" si="29"/>
        <v>#DIV/0!</v>
      </c>
    </row>
    <row r="462" spans="1:30" ht="12.75" hidden="1">
      <c r="A462" s="5" t="s">
        <v>137</v>
      </c>
      <c r="B462" s="99" t="s">
        <v>137</v>
      </c>
      <c r="C462" s="85" t="s">
        <v>70</v>
      </c>
      <c r="D462" s="85">
        <v>0</v>
      </c>
      <c r="E462" s="85">
        <v>11</v>
      </c>
      <c r="F462" s="85">
        <v>1</v>
      </c>
      <c r="G462" s="85">
        <v>903</v>
      </c>
      <c r="H462" s="85">
        <v>10040</v>
      </c>
      <c r="I462" s="85">
        <v>80040</v>
      </c>
      <c r="J462" s="100">
        <v>852</v>
      </c>
      <c r="K462" s="34">
        <v>2200</v>
      </c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>
        <v>0</v>
      </c>
      <c r="AC462" s="34"/>
      <c r="AD462" s="189" t="e">
        <f t="shared" si="29"/>
        <v>#DIV/0!</v>
      </c>
    </row>
    <row r="463" spans="1:30" ht="12.75" hidden="1">
      <c r="A463" s="5" t="s">
        <v>214</v>
      </c>
      <c r="B463" s="99" t="s">
        <v>214</v>
      </c>
      <c r="C463" s="85" t="s">
        <v>70</v>
      </c>
      <c r="D463" s="85">
        <v>0</v>
      </c>
      <c r="E463" s="85">
        <v>11</v>
      </c>
      <c r="F463" s="85">
        <v>1</v>
      </c>
      <c r="G463" s="85">
        <v>903</v>
      </c>
      <c r="H463" s="85">
        <v>10040</v>
      </c>
      <c r="I463" s="85">
        <v>10040</v>
      </c>
      <c r="J463" s="100">
        <v>853</v>
      </c>
      <c r="K463" s="34">
        <v>0</v>
      </c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>
        <v>0</v>
      </c>
      <c r="AC463" s="34"/>
      <c r="AD463" s="189" t="e">
        <f t="shared" si="29"/>
        <v>#DIV/0!</v>
      </c>
    </row>
    <row r="464" spans="1:30" s="28" customFormat="1" ht="38.25">
      <c r="A464" s="69" t="s">
        <v>225</v>
      </c>
      <c r="B464" s="95" t="s">
        <v>225</v>
      </c>
      <c r="C464" s="88" t="s">
        <v>70</v>
      </c>
      <c r="D464" s="88">
        <v>0</v>
      </c>
      <c r="E464" s="88">
        <v>11</v>
      </c>
      <c r="F464" s="88">
        <v>1</v>
      </c>
      <c r="G464" s="88">
        <v>903</v>
      </c>
      <c r="H464" s="88">
        <v>10042</v>
      </c>
      <c r="I464" s="88">
        <v>80070</v>
      </c>
      <c r="J464" s="93"/>
      <c r="K464" s="37">
        <f>K465</f>
        <v>39000</v>
      </c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37">
        <f>W465</f>
        <v>39000</v>
      </c>
      <c r="X464" s="94"/>
      <c r="Y464" s="94"/>
      <c r="Z464" s="94"/>
      <c r="AA464" s="94"/>
      <c r="AB464" s="37">
        <f aca="true" t="shared" si="31" ref="AB464:AC466">AB465</f>
        <v>66000</v>
      </c>
      <c r="AC464" s="37">
        <f t="shared" si="31"/>
        <v>40584.96</v>
      </c>
      <c r="AD464" s="189">
        <f t="shared" si="29"/>
        <v>61.492363636363635</v>
      </c>
    </row>
    <row r="465" spans="1:30" ht="38.25">
      <c r="A465" s="5" t="s">
        <v>133</v>
      </c>
      <c r="B465" s="99" t="s">
        <v>133</v>
      </c>
      <c r="C465" s="85" t="s">
        <v>70</v>
      </c>
      <c r="D465" s="85">
        <v>0</v>
      </c>
      <c r="E465" s="85">
        <v>11</v>
      </c>
      <c r="F465" s="85">
        <v>1</v>
      </c>
      <c r="G465" s="85">
        <v>903</v>
      </c>
      <c r="H465" s="85">
        <v>10042</v>
      </c>
      <c r="I465" s="85">
        <v>80070</v>
      </c>
      <c r="J465" s="100" t="s">
        <v>12</v>
      </c>
      <c r="K465" s="34">
        <f>K466</f>
        <v>39000</v>
      </c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>
        <f>W466</f>
        <v>39000</v>
      </c>
      <c r="X465" s="34"/>
      <c r="Y465" s="34"/>
      <c r="Z465" s="34"/>
      <c r="AA465" s="34"/>
      <c r="AB465" s="34">
        <f t="shared" si="31"/>
        <v>66000</v>
      </c>
      <c r="AC465" s="34">
        <f t="shared" si="31"/>
        <v>40584.96</v>
      </c>
      <c r="AD465" s="191">
        <f t="shared" si="29"/>
        <v>61.492363636363635</v>
      </c>
    </row>
    <row r="466" spans="1:30" ht="38.25">
      <c r="A466" s="5" t="s">
        <v>13</v>
      </c>
      <c r="B466" s="99" t="s">
        <v>13</v>
      </c>
      <c r="C466" s="85" t="s">
        <v>70</v>
      </c>
      <c r="D466" s="85">
        <v>0</v>
      </c>
      <c r="E466" s="85">
        <v>11</v>
      </c>
      <c r="F466" s="85">
        <v>1</v>
      </c>
      <c r="G466" s="85">
        <v>903</v>
      </c>
      <c r="H466" s="85">
        <v>10042</v>
      </c>
      <c r="I466" s="85">
        <v>80070</v>
      </c>
      <c r="J466" s="100" t="s">
        <v>14</v>
      </c>
      <c r="K466" s="34">
        <f>K467</f>
        <v>39000</v>
      </c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>
        <f>W467</f>
        <v>39000</v>
      </c>
      <c r="X466" s="34"/>
      <c r="Y466" s="34"/>
      <c r="Z466" s="34"/>
      <c r="AA466" s="34"/>
      <c r="AB466" s="34">
        <f t="shared" si="31"/>
        <v>66000</v>
      </c>
      <c r="AC466" s="34">
        <f t="shared" si="31"/>
        <v>40584.96</v>
      </c>
      <c r="AD466" s="191">
        <f aca="true" t="shared" si="32" ref="AD466:AD529">AC466/AB466*100</f>
        <v>61.492363636363635</v>
      </c>
    </row>
    <row r="467" spans="1:30" ht="38.25">
      <c r="A467" s="9" t="s">
        <v>134</v>
      </c>
      <c r="B467" s="99" t="s">
        <v>134</v>
      </c>
      <c r="C467" s="85" t="s">
        <v>70</v>
      </c>
      <c r="D467" s="85">
        <v>0</v>
      </c>
      <c r="E467" s="85">
        <v>11</v>
      </c>
      <c r="F467" s="85">
        <v>1</v>
      </c>
      <c r="G467" s="85">
        <v>903</v>
      </c>
      <c r="H467" s="85">
        <v>10042</v>
      </c>
      <c r="I467" s="85">
        <v>80070</v>
      </c>
      <c r="J467" s="100">
        <v>244</v>
      </c>
      <c r="K467" s="34">
        <v>39000</v>
      </c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>
        <v>39000</v>
      </c>
      <c r="X467" s="34"/>
      <c r="Y467" s="34"/>
      <c r="Z467" s="34" t="s">
        <v>265</v>
      </c>
      <c r="AA467" s="34"/>
      <c r="AB467" s="34">
        <v>66000</v>
      </c>
      <c r="AC467" s="34">
        <v>40584.96</v>
      </c>
      <c r="AD467" s="191">
        <f t="shared" si="32"/>
        <v>61.492363636363635</v>
      </c>
    </row>
    <row r="468" spans="1:30" s="28" customFormat="1" ht="42.75" customHeight="1">
      <c r="A468" s="77" t="s">
        <v>63</v>
      </c>
      <c r="B468" s="95" t="s">
        <v>296</v>
      </c>
      <c r="C468" s="88" t="s">
        <v>70</v>
      </c>
      <c r="D468" s="88">
        <v>0</v>
      </c>
      <c r="E468" s="88">
        <v>11</v>
      </c>
      <c r="F468" s="88">
        <v>1</v>
      </c>
      <c r="G468" s="88">
        <v>903</v>
      </c>
      <c r="H468" s="88">
        <v>13000</v>
      </c>
      <c r="I468" s="88">
        <v>80900</v>
      </c>
      <c r="J468" s="93"/>
      <c r="K468" s="37">
        <f>K469+K472</f>
        <v>2350000</v>
      </c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37">
        <f>W469+W472</f>
        <v>10564854</v>
      </c>
      <c r="X468" s="94"/>
      <c r="Y468" s="94"/>
      <c r="Z468" s="94"/>
      <c r="AA468" s="94"/>
      <c r="AB468" s="37">
        <f>AB469+AB472</f>
        <v>10537854</v>
      </c>
      <c r="AC468" s="37">
        <f>AC469+AC472</f>
        <v>9764452.17</v>
      </c>
      <c r="AD468" s="189">
        <f t="shared" si="32"/>
        <v>92.66072741186203</v>
      </c>
    </row>
    <row r="469" spans="1:30" ht="38.25">
      <c r="A469" s="5" t="s">
        <v>133</v>
      </c>
      <c r="B469" s="99" t="s">
        <v>133</v>
      </c>
      <c r="C469" s="85" t="s">
        <v>70</v>
      </c>
      <c r="D469" s="85">
        <v>0</v>
      </c>
      <c r="E469" s="85">
        <v>11</v>
      </c>
      <c r="F469" s="85">
        <v>1</v>
      </c>
      <c r="G469" s="85">
        <v>903</v>
      </c>
      <c r="H469" s="85">
        <v>13000</v>
      </c>
      <c r="I469" s="85">
        <v>80900</v>
      </c>
      <c r="J469" s="100" t="s">
        <v>12</v>
      </c>
      <c r="K469" s="34">
        <f>K470</f>
        <v>2350000</v>
      </c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>
        <f>W470</f>
        <v>2000000</v>
      </c>
      <c r="X469" s="34"/>
      <c r="Y469" s="34"/>
      <c r="Z469" s="34"/>
      <c r="AA469" s="34"/>
      <c r="AB469" s="34">
        <f>AB470</f>
        <v>1972999.83</v>
      </c>
      <c r="AC469" s="34">
        <f>AC470</f>
        <v>1199598</v>
      </c>
      <c r="AD469" s="191">
        <f t="shared" si="32"/>
        <v>60.80071481810517</v>
      </c>
    </row>
    <row r="470" spans="1:30" ht="38.25">
      <c r="A470" s="5" t="s">
        <v>13</v>
      </c>
      <c r="B470" s="99" t="s">
        <v>13</v>
      </c>
      <c r="C470" s="85" t="s">
        <v>70</v>
      </c>
      <c r="D470" s="85">
        <v>0</v>
      </c>
      <c r="E470" s="85">
        <v>11</v>
      </c>
      <c r="F470" s="85">
        <v>1</v>
      </c>
      <c r="G470" s="85">
        <v>903</v>
      </c>
      <c r="H470" s="85">
        <v>13000</v>
      </c>
      <c r="I470" s="85">
        <v>80900</v>
      </c>
      <c r="J470" s="100" t="s">
        <v>14</v>
      </c>
      <c r="K470" s="34">
        <f>K471</f>
        <v>2350000</v>
      </c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>
        <f>W471</f>
        <v>2000000</v>
      </c>
      <c r="X470" s="34"/>
      <c r="Y470" s="34"/>
      <c r="Z470" s="34"/>
      <c r="AA470" s="34"/>
      <c r="AB470" s="34">
        <f>AB471</f>
        <v>1972999.83</v>
      </c>
      <c r="AC470" s="34">
        <f>AC471</f>
        <v>1199598</v>
      </c>
      <c r="AD470" s="191">
        <f t="shared" si="32"/>
        <v>60.80071481810517</v>
      </c>
    </row>
    <row r="471" spans="1:30" s="3" customFormat="1" ht="38.25">
      <c r="A471" s="9" t="s">
        <v>134</v>
      </c>
      <c r="B471" s="99" t="s">
        <v>134</v>
      </c>
      <c r="C471" s="85" t="s">
        <v>70</v>
      </c>
      <c r="D471" s="85">
        <v>0</v>
      </c>
      <c r="E471" s="85">
        <v>11</v>
      </c>
      <c r="F471" s="85">
        <v>1</v>
      </c>
      <c r="G471" s="85">
        <v>903</v>
      </c>
      <c r="H471" s="85">
        <v>13000</v>
      </c>
      <c r="I471" s="85">
        <v>80900</v>
      </c>
      <c r="J471" s="100">
        <v>244</v>
      </c>
      <c r="K471" s="34">
        <v>2350000</v>
      </c>
      <c r="L471" s="34">
        <v>1500000</v>
      </c>
      <c r="M471" s="34"/>
      <c r="N471" s="34">
        <v>200000</v>
      </c>
      <c r="O471" s="34">
        <v>-111860.13</v>
      </c>
      <c r="P471" s="34"/>
      <c r="Q471" s="34">
        <v>-500000</v>
      </c>
      <c r="R471" s="34"/>
      <c r="S471" s="34"/>
      <c r="T471" s="34"/>
      <c r="U471" s="34"/>
      <c r="V471" s="34">
        <v>-730060</v>
      </c>
      <c r="W471" s="34">
        <v>2000000</v>
      </c>
      <c r="X471" s="34"/>
      <c r="Y471" s="34"/>
      <c r="Z471" s="34">
        <v>-0.17</v>
      </c>
      <c r="AA471" s="34"/>
      <c r="AB471" s="34">
        <v>1972999.83</v>
      </c>
      <c r="AC471" s="34">
        <v>1199598</v>
      </c>
      <c r="AD471" s="191">
        <f t="shared" si="32"/>
        <v>60.80071481810517</v>
      </c>
    </row>
    <row r="472" spans="1:30" ht="12.75">
      <c r="A472" s="5" t="s">
        <v>15</v>
      </c>
      <c r="B472" s="99" t="s">
        <v>15</v>
      </c>
      <c r="C472" s="85" t="s">
        <v>70</v>
      </c>
      <c r="D472" s="85">
        <v>0</v>
      </c>
      <c r="E472" s="85">
        <v>11</v>
      </c>
      <c r="F472" s="85">
        <v>1</v>
      </c>
      <c r="G472" s="85">
        <v>903</v>
      </c>
      <c r="H472" s="85">
        <v>13000</v>
      </c>
      <c r="I472" s="85">
        <v>80900</v>
      </c>
      <c r="J472" s="100">
        <v>800</v>
      </c>
      <c r="K472" s="34">
        <f>K473</f>
        <v>0</v>
      </c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>
        <f>W473</f>
        <v>8564854</v>
      </c>
      <c r="X472" s="34"/>
      <c r="Y472" s="34"/>
      <c r="Z472" s="34"/>
      <c r="AA472" s="34"/>
      <c r="AB472" s="34">
        <f>AB473</f>
        <v>8564854.17</v>
      </c>
      <c r="AC472" s="34">
        <f>AC473</f>
        <v>8564854.17</v>
      </c>
      <c r="AD472" s="191">
        <f t="shared" si="32"/>
        <v>100</v>
      </c>
    </row>
    <row r="473" spans="1:30" s="3" customFormat="1" ht="12.75">
      <c r="A473" s="5" t="s">
        <v>200</v>
      </c>
      <c r="B473" s="99" t="s">
        <v>200</v>
      </c>
      <c r="C473" s="85" t="s">
        <v>70</v>
      </c>
      <c r="D473" s="85">
        <v>0</v>
      </c>
      <c r="E473" s="85">
        <v>11</v>
      </c>
      <c r="F473" s="85">
        <v>1</v>
      </c>
      <c r="G473" s="85">
        <v>903</v>
      </c>
      <c r="H473" s="85">
        <v>13000</v>
      </c>
      <c r="I473" s="85">
        <v>80900</v>
      </c>
      <c r="J473" s="100">
        <v>830</v>
      </c>
      <c r="K473" s="34">
        <f>K474</f>
        <v>0</v>
      </c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>
        <f>W474</f>
        <v>8564854</v>
      </c>
      <c r="X473" s="34"/>
      <c r="Y473" s="34"/>
      <c r="Z473" s="34"/>
      <c r="AA473" s="34"/>
      <c r="AB473" s="34">
        <f>AB474</f>
        <v>8564854.17</v>
      </c>
      <c r="AC473" s="34">
        <f>AC474</f>
        <v>8564854.17</v>
      </c>
      <c r="AD473" s="191">
        <f t="shared" si="32"/>
        <v>100</v>
      </c>
    </row>
    <row r="474" spans="1:30" s="3" customFormat="1" ht="134.25" customHeight="1">
      <c r="A474" s="5" t="s">
        <v>201</v>
      </c>
      <c r="B474" s="99" t="s">
        <v>201</v>
      </c>
      <c r="C474" s="85" t="s">
        <v>70</v>
      </c>
      <c r="D474" s="85">
        <v>0</v>
      </c>
      <c r="E474" s="85">
        <v>11</v>
      </c>
      <c r="F474" s="85">
        <v>1</v>
      </c>
      <c r="G474" s="85">
        <v>903</v>
      </c>
      <c r="H474" s="85">
        <v>13000</v>
      </c>
      <c r="I474" s="85">
        <v>80900</v>
      </c>
      <c r="J474" s="100">
        <v>831</v>
      </c>
      <c r="K474" s="34">
        <v>0</v>
      </c>
      <c r="L474" s="34"/>
      <c r="M474" s="34"/>
      <c r="N474" s="34"/>
      <c r="O474" s="34">
        <v>111860.13</v>
      </c>
      <c r="P474" s="34"/>
      <c r="Q474" s="34"/>
      <c r="R474" s="34"/>
      <c r="S474" s="34"/>
      <c r="T474" s="34"/>
      <c r="U474" s="34"/>
      <c r="V474" s="34"/>
      <c r="W474" s="34">
        <v>8564854</v>
      </c>
      <c r="X474" s="34"/>
      <c r="Y474" s="34"/>
      <c r="Z474" s="34">
        <v>0.17</v>
      </c>
      <c r="AA474" s="34"/>
      <c r="AB474" s="34">
        <f>8564854+Z474</f>
        <v>8564854.17</v>
      </c>
      <c r="AC474" s="34">
        <v>8564854.17</v>
      </c>
      <c r="AD474" s="191">
        <f t="shared" si="32"/>
        <v>100</v>
      </c>
    </row>
    <row r="475" spans="1:30" s="3" customFormat="1" ht="33" customHeight="1">
      <c r="A475" s="6"/>
      <c r="B475" s="87" t="s">
        <v>318</v>
      </c>
      <c r="C475" s="88" t="s">
        <v>70</v>
      </c>
      <c r="D475" s="88">
        <v>0</v>
      </c>
      <c r="E475" s="88">
        <v>11</v>
      </c>
      <c r="F475" s="88">
        <v>1</v>
      </c>
      <c r="G475" s="88">
        <v>903</v>
      </c>
      <c r="H475" s="88"/>
      <c r="I475" s="88">
        <v>83360</v>
      </c>
      <c r="J475" s="89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>
        <f>W476</f>
        <v>932327</v>
      </c>
      <c r="X475" s="37"/>
      <c r="Y475" s="37"/>
      <c r="Z475" s="37"/>
      <c r="AA475" s="37"/>
      <c r="AB475" s="37">
        <f>AB476</f>
        <v>932327</v>
      </c>
      <c r="AC475" s="37">
        <f>AC476</f>
        <v>707805</v>
      </c>
      <c r="AD475" s="189">
        <f t="shared" si="32"/>
        <v>75.91810598641892</v>
      </c>
    </row>
    <row r="476" spans="1:30" s="3" customFormat="1" ht="12.75">
      <c r="A476" s="5"/>
      <c r="B476" s="99" t="s">
        <v>15</v>
      </c>
      <c r="C476" s="85" t="s">
        <v>70</v>
      </c>
      <c r="D476" s="85">
        <v>0</v>
      </c>
      <c r="E476" s="85">
        <v>11</v>
      </c>
      <c r="F476" s="85">
        <v>1</v>
      </c>
      <c r="G476" s="85">
        <v>903</v>
      </c>
      <c r="H476" s="85">
        <v>10040</v>
      </c>
      <c r="I476" s="85">
        <v>83360</v>
      </c>
      <c r="J476" s="100">
        <v>800</v>
      </c>
      <c r="K476" s="34" t="e">
        <f>K477</f>
        <v>#REF!</v>
      </c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>
        <f>W477</f>
        <v>932327</v>
      </c>
      <c r="X476" s="34"/>
      <c r="Y476" s="34"/>
      <c r="Z476" s="34"/>
      <c r="AA476" s="34"/>
      <c r="AB476" s="34">
        <f>AB477</f>
        <v>932327</v>
      </c>
      <c r="AC476" s="34">
        <f>AC477</f>
        <v>707805</v>
      </c>
      <c r="AD476" s="191">
        <f t="shared" si="32"/>
        <v>75.91810598641892</v>
      </c>
    </row>
    <row r="477" spans="1:30" s="3" customFormat="1" ht="12.75">
      <c r="A477" s="5"/>
      <c r="B477" s="99" t="s">
        <v>42</v>
      </c>
      <c r="C477" s="85" t="s">
        <v>70</v>
      </c>
      <c r="D477" s="85">
        <v>0</v>
      </c>
      <c r="E477" s="85">
        <v>11</v>
      </c>
      <c r="F477" s="85">
        <v>1</v>
      </c>
      <c r="G477" s="85">
        <v>903</v>
      </c>
      <c r="H477" s="85">
        <v>10040</v>
      </c>
      <c r="I477" s="85">
        <v>83360</v>
      </c>
      <c r="J477" s="100">
        <v>850</v>
      </c>
      <c r="K477" s="34" t="e">
        <f>K478+K479+#REF!</f>
        <v>#REF!</v>
      </c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>
        <f>W478+W479</f>
        <v>932327</v>
      </c>
      <c r="X477" s="34"/>
      <c r="Y477" s="34"/>
      <c r="Z477" s="34"/>
      <c r="AA477" s="34"/>
      <c r="AB477" s="34">
        <f>AB478+AB479</f>
        <v>932327</v>
      </c>
      <c r="AC477" s="34">
        <f>AC478+AC479</f>
        <v>707805</v>
      </c>
      <c r="AD477" s="191">
        <f t="shared" si="32"/>
        <v>75.91810598641892</v>
      </c>
    </row>
    <row r="478" spans="1:30" s="3" customFormat="1" ht="25.5">
      <c r="A478" s="5"/>
      <c r="B478" s="99" t="s">
        <v>17</v>
      </c>
      <c r="C478" s="85" t="s">
        <v>70</v>
      </c>
      <c r="D478" s="85">
        <v>0</v>
      </c>
      <c r="E478" s="85">
        <v>11</v>
      </c>
      <c r="F478" s="85">
        <v>1</v>
      </c>
      <c r="G478" s="85">
        <v>903</v>
      </c>
      <c r="H478" s="85">
        <v>10040</v>
      </c>
      <c r="I478" s="85">
        <v>83360</v>
      </c>
      <c r="J478" s="100">
        <v>851</v>
      </c>
      <c r="K478" s="34">
        <v>930127</v>
      </c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>
        <v>932327</v>
      </c>
      <c r="X478" s="34"/>
      <c r="Y478" s="34"/>
      <c r="Z478" s="34"/>
      <c r="AA478" s="34"/>
      <c r="AB478" s="34">
        <v>932327</v>
      </c>
      <c r="AC478" s="34">
        <v>707805</v>
      </c>
      <c r="AD478" s="191">
        <f t="shared" si="32"/>
        <v>75.91810598641892</v>
      </c>
    </row>
    <row r="479" spans="1:30" s="44" customFormat="1" ht="12.75" hidden="1">
      <c r="A479" s="20"/>
      <c r="B479" s="54" t="s">
        <v>137</v>
      </c>
      <c r="C479" s="56" t="s">
        <v>70</v>
      </c>
      <c r="D479" s="56">
        <v>0</v>
      </c>
      <c r="E479" s="56">
        <v>11</v>
      </c>
      <c r="F479" s="56">
        <v>1</v>
      </c>
      <c r="G479" s="56">
        <v>903</v>
      </c>
      <c r="H479" s="56">
        <v>10040</v>
      </c>
      <c r="I479" s="56">
        <v>83360</v>
      </c>
      <c r="J479" s="57">
        <v>852</v>
      </c>
      <c r="K479" s="47">
        <v>2200</v>
      </c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>
        <v>0</v>
      </c>
      <c r="AC479" s="47"/>
      <c r="AD479" s="189" t="e">
        <f t="shared" si="32"/>
        <v>#DIV/0!</v>
      </c>
    </row>
    <row r="480" spans="1:30" s="3" customFormat="1" ht="60" customHeight="1">
      <c r="A480" s="6" t="s">
        <v>91</v>
      </c>
      <c r="B480" s="87" t="s">
        <v>91</v>
      </c>
      <c r="C480" s="88" t="s">
        <v>71</v>
      </c>
      <c r="D480" s="88"/>
      <c r="E480" s="88"/>
      <c r="F480" s="88"/>
      <c r="G480" s="88"/>
      <c r="H480" s="88"/>
      <c r="I480" s="88"/>
      <c r="J480" s="100"/>
      <c r="K480" s="37">
        <f>K481+K593+K638</f>
        <v>531740459.45</v>
      </c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7">
        <f>W481+W593+W638</f>
        <v>600617278.7400001</v>
      </c>
      <c r="X480" s="34"/>
      <c r="Y480" s="34"/>
      <c r="Z480" s="34"/>
      <c r="AA480" s="34"/>
      <c r="AB480" s="37">
        <f>AB481+AB593+AB638</f>
        <v>624017281.4899999</v>
      </c>
      <c r="AC480" s="37">
        <f>AC481+AC593+AC638</f>
        <v>413158006.06</v>
      </c>
      <c r="AD480" s="189">
        <f t="shared" si="32"/>
        <v>66.20938527110664</v>
      </c>
    </row>
    <row r="481" spans="1:30" s="3" customFormat="1" ht="48" customHeight="1">
      <c r="A481" s="6" t="s">
        <v>92</v>
      </c>
      <c r="B481" s="87" t="s">
        <v>92</v>
      </c>
      <c r="C481" s="88" t="s">
        <v>71</v>
      </c>
      <c r="D481" s="88">
        <v>1</v>
      </c>
      <c r="E481" s="88"/>
      <c r="F481" s="88"/>
      <c r="G481" s="88"/>
      <c r="H481" s="88"/>
      <c r="I481" s="88"/>
      <c r="J481" s="89"/>
      <c r="K481" s="37">
        <f>K482+K513+K588</f>
        <v>489551934.49</v>
      </c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>
        <f>W482+W513+W588</f>
        <v>544178804.2900001</v>
      </c>
      <c r="X481" s="37"/>
      <c r="Y481" s="37"/>
      <c r="Z481" s="37"/>
      <c r="AA481" s="37"/>
      <c r="AB481" s="37">
        <f>AB482+AB513+AB588</f>
        <v>563128992.28</v>
      </c>
      <c r="AC481" s="37">
        <f>AC482+AC513+AC588</f>
        <v>375783965.86</v>
      </c>
      <c r="AD481" s="189">
        <f t="shared" si="32"/>
        <v>66.7314187356122</v>
      </c>
    </row>
    <row r="482" spans="1:30" s="3" customFormat="1" ht="48" customHeight="1">
      <c r="A482" s="6" t="s">
        <v>173</v>
      </c>
      <c r="B482" s="87" t="s">
        <v>173</v>
      </c>
      <c r="C482" s="88" t="s">
        <v>71</v>
      </c>
      <c r="D482" s="88">
        <v>1</v>
      </c>
      <c r="E482" s="88">
        <v>21</v>
      </c>
      <c r="F482" s="88"/>
      <c r="G482" s="88"/>
      <c r="H482" s="88"/>
      <c r="I482" s="88"/>
      <c r="J482" s="89"/>
      <c r="K482" s="37">
        <f>K483</f>
        <v>188529715.45</v>
      </c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>
        <f>W483</f>
        <v>209267731.96</v>
      </c>
      <c r="X482" s="37"/>
      <c r="Y482" s="37"/>
      <c r="Z482" s="37"/>
      <c r="AA482" s="37"/>
      <c r="AB482" s="37">
        <f>AB483</f>
        <v>216906428.19</v>
      </c>
      <c r="AC482" s="37">
        <f>AC483</f>
        <v>144273565.56</v>
      </c>
      <c r="AD482" s="189">
        <f t="shared" si="32"/>
        <v>66.51419543621043</v>
      </c>
    </row>
    <row r="483" spans="1:30" ht="51.75" customHeight="1">
      <c r="A483" s="6" t="s">
        <v>52</v>
      </c>
      <c r="B483" s="87" t="s">
        <v>52</v>
      </c>
      <c r="C483" s="88" t="s">
        <v>71</v>
      </c>
      <c r="D483" s="88">
        <v>1</v>
      </c>
      <c r="E483" s="88">
        <v>21</v>
      </c>
      <c r="F483" s="88">
        <v>1</v>
      </c>
      <c r="G483" s="88">
        <v>921</v>
      </c>
      <c r="H483" s="88"/>
      <c r="I483" s="88"/>
      <c r="J483" s="89"/>
      <c r="K483" s="37">
        <f>K484+K496</f>
        <v>188529715.45</v>
      </c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>
        <f>W484+W496+W504+W508+W500+W488+W492</f>
        <v>209267731.96</v>
      </c>
      <c r="X483" s="37"/>
      <c r="Y483" s="37"/>
      <c r="Z483" s="37"/>
      <c r="AA483" s="37"/>
      <c r="AB483" s="37">
        <f>AB484+AB496+AB504+AB508+AB500+AB488+AB492</f>
        <v>216906428.19</v>
      </c>
      <c r="AC483" s="37">
        <f>AC484+AC496+AC504+AC508+AC500+AC488+AC492</f>
        <v>144273565.56</v>
      </c>
      <c r="AD483" s="189">
        <f t="shared" si="32"/>
        <v>66.51419543621043</v>
      </c>
    </row>
    <row r="484" spans="1:30" ht="25.5">
      <c r="A484" s="6" t="s">
        <v>53</v>
      </c>
      <c r="B484" s="87" t="s">
        <v>53</v>
      </c>
      <c r="C484" s="88" t="s">
        <v>71</v>
      </c>
      <c r="D484" s="88">
        <v>1</v>
      </c>
      <c r="E484" s="88">
        <v>21</v>
      </c>
      <c r="F484" s="88">
        <v>1</v>
      </c>
      <c r="G484" s="88">
        <v>921</v>
      </c>
      <c r="H484" s="88">
        <v>10300</v>
      </c>
      <c r="I484" s="88">
        <v>80300</v>
      </c>
      <c r="J484" s="89"/>
      <c r="K484" s="37">
        <f>K485</f>
        <v>48767438.45</v>
      </c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>
        <f>W485</f>
        <v>31744526.16</v>
      </c>
      <c r="X484" s="37"/>
      <c r="Y484" s="37"/>
      <c r="Z484" s="37"/>
      <c r="AA484" s="37"/>
      <c r="AB484" s="37">
        <f aca="true" t="shared" si="33" ref="AB484:AC486">AB485</f>
        <v>39346394.39</v>
      </c>
      <c r="AC484" s="37">
        <f t="shared" si="33"/>
        <v>22074383.76</v>
      </c>
      <c r="AD484" s="189">
        <f t="shared" si="32"/>
        <v>56.10268514364881</v>
      </c>
    </row>
    <row r="485" spans="1:30" ht="38.25">
      <c r="A485" s="5" t="s">
        <v>66</v>
      </c>
      <c r="B485" s="99" t="s">
        <v>66</v>
      </c>
      <c r="C485" s="85" t="s">
        <v>71</v>
      </c>
      <c r="D485" s="85">
        <v>1</v>
      </c>
      <c r="E485" s="85">
        <v>21</v>
      </c>
      <c r="F485" s="85">
        <v>1</v>
      </c>
      <c r="G485" s="85">
        <v>921</v>
      </c>
      <c r="H485" s="85">
        <v>10300</v>
      </c>
      <c r="I485" s="85">
        <v>80300</v>
      </c>
      <c r="J485" s="100" t="s">
        <v>21</v>
      </c>
      <c r="K485" s="34">
        <f>K486</f>
        <v>48767438.45</v>
      </c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>
        <f>W486</f>
        <v>31744526.16</v>
      </c>
      <c r="X485" s="34"/>
      <c r="Y485" s="34"/>
      <c r="Z485" s="34"/>
      <c r="AA485" s="34"/>
      <c r="AB485" s="34">
        <f t="shared" si="33"/>
        <v>39346394.39</v>
      </c>
      <c r="AC485" s="34">
        <f t="shared" si="33"/>
        <v>22074383.76</v>
      </c>
      <c r="AD485" s="191">
        <f t="shared" si="32"/>
        <v>56.10268514364881</v>
      </c>
    </row>
    <row r="486" spans="1:30" ht="12.75">
      <c r="A486" s="5" t="s">
        <v>49</v>
      </c>
      <c r="B486" s="99" t="s">
        <v>49</v>
      </c>
      <c r="C486" s="85" t="s">
        <v>71</v>
      </c>
      <c r="D486" s="85">
        <v>1</v>
      </c>
      <c r="E486" s="85">
        <v>21</v>
      </c>
      <c r="F486" s="85">
        <v>1</v>
      </c>
      <c r="G486" s="85">
        <v>921</v>
      </c>
      <c r="H486" s="85">
        <v>10300</v>
      </c>
      <c r="I486" s="85">
        <v>80300</v>
      </c>
      <c r="J486" s="100">
        <v>610</v>
      </c>
      <c r="K486" s="34">
        <f>K487</f>
        <v>48767438.45</v>
      </c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>
        <f>W487</f>
        <v>31744526.16</v>
      </c>
      <c r="X486" s="34"/>
      <c r="Y486" s="34"/>
      <c r="Z486" s="34"/>
      <c r="AA486" s="34"/>
      <c r="AB486" s="34">
        <f t="shared" si="33"/>
        <v>39346394.39</v>
      </c>
      <c r="AC486" s="34">
        <f t="shared" si="33"/>
        <v>22074383.76</v>
      </c>
      <c r="AD486" s="191">
        <f t="shared" si="32"/>
        <v>56.10268514364881</v>
      </c>
    </row>
    <row r="487" spans="1:30" s="3" customFormat="1" ht="76.5">
      <c r="A487" s="5" t="s">
        <v>22</v>
      </c>
      <c r="B487" s="99" t="s">
        <v>22</v>
      </c>
      <c r="C487" s="85" t="s">
        <v>71</v>
      </c>
      <c r="D487" s="85">
        <v>1</v>
      </c>
      <c r="E487" s="85">
        <v>21</v>
      </c>
      <c r="F487" s="85">
        <v>1</v>
      </c>
      <c r="G487" s="85">
        <v>921</v>
      </c>
      <c r="H487" s="85">
        <v>10300</v>
      </c>
      <c r="I487" s="85">
        <v>80300</v>
      </c>
      <c r="J487" s="100" t="s">
        <v>23</v>
      </c>
      <c r="K487" s="34">
        <v>48767438.45</v>
      </c>
      <c r="L487" s="34"/>
      <c r="M487" s="34"/>
      <c r="N487" s="34"/>
      <c r="O487" s="34">
        <v>207352</v>
      </c>
      <c r="P487" s="34">
        <v>319985.09</v>
      </c>
      <c r="Q487" s="34">
        <v>113312.72</v>
      </c>
      <c r="R487" s="34"/>
      <c r="S487" s="34">
        <v>50000</v>
      </c>
      <c r="T487" s="34"/>
      <c r="U487" s="34">
        <v>4941092.78</v>
      </c>
      <c r="V487" s="34">
        <v>3011629</v>
      </c>
      <c r="W487" s="34">
        <v>31744526.16</v>
      </c>
      <c r="X487" s="34"/>
      <c r="Y487" s="34"/>
      <c r="Z487" s="34">
        <v>222890.76</v>
      </c>
      <c r="AA487" s="34">
        <v>38289</v>
      </c>
      <c r="AB487" s="34">
        <v>39346394.39</v>
      </c>
      <c r="AC487" s="34">
        <v>22074383.76</v>
      </c>
      <c r="AD487" s="191">
        <f t="shared" si="32"/>
        <v>56.10268514364881</v>
      </c>
    </row>
    <row r="488" spans="1:30" s="3" customFormat="1" ht="25.5">
      <c r="A488" s="5"/>
      <c r="B488" s="95" t="s">
        <v>317</v>
      </c>
      <c r="C488" s="88" t="s">
        <v>71</v>
      </c>
      <c r="D488" s="88">
        <v>1</v>
      </c>
      <c r="E488" s="88">
        <v>21</v>
      </c>
      <c r="F488" s="88">
        <v>1</v>
      </c>
      <c r="G488" s="88">
        <v>921</v>
      </c>
      <c r="H488" s="88">
        <v>10300</v>
      </c>
      <c r="I488" s="88">
        <v>82350</v>
      </c>
      <c r="J488" s="89"/>
      <c r="K488" s="37">
        <f>K489</f>
        <v>48767438.45</v>
      </c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>
        <f>W489</f>
        <v>11444820</v>
      </c>
      <c r="X488" s="37"/>
      <c r="Y488" s="37"/>
      <c r="Z488" s="37"/>
      <c r="AA488" s="37"/>
      <c r="AB488" s="37">
        <f aca="true" t="shared" si="34" ref="AB488:AC490">AB489</f>
        <v>11444820</v>
      </c>
      <c r="AC488" s="37">
        <f t="shared" si="34"/>
        <v>7894820</v>
      </c>
      <c r="AD488" s="189">
        <f t="shared" si="32"/>
        <v>68.98160040961763</v>
      </c>
    </row>
    <row r="489" spans="1:30" s="3" customFormat="1" ht="38.25">
      <c r="A489" s="5"/>
      <c r="B489" s="99" t="s">
        <v>66</v>
      </c>
      <c r="C489" s="85" t="s">
        <v>71</v>
      </c>
      <c r="D489" s="85">
        <v>1</v>
      </c>
      <c r="E489" s="85">
        <v>21</v>
      </c>
      <c r="F489" s="85">
        <v>1</v>
      </c>
      <c r="G489" s="85">
        <v>921</v>
      </c>
      <c r="H489" s="85">
        <v>10300</v>
      </c>
      <c r="I489" s="85">
        <v>82350</v>
      </c>
      <c r="J489" s="100" t="s">
        <v>21</v>
      </c>
      <c r="K489" s="34">
        <f>K490</f>
        <v>48767438.45</v>
      </c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>
        <f>W490</f>
        <v>11444820</v>
      </c>
      <c r="X489" s="34"/>
      <c r="Y489" s="34"/>
      <c r="Z489" s="34"/>
      <c r="AA489" s="34"/>
      <c r="AB489" s="34">
        <f t="shared" si="34"/>
        <v>11444820</v>
      </c>
      <c r="AC489" s="34">
        <f t="shared" si="34"/>
        <v>7894820</v>
      </c>
      <c r="AD489" s="191">
        <f t="shared" si="32"/>
        <v>68.98160040961763</v>
      </c>
    </row>
    <row r="490" spans="1:30" s="3" customFormat="1" ht="12.75">
      <c r="A490" s="5"/>
      <c r="B490" s="99" t="s">
        <v>49</v>
      </c>
      <c r="C490" s="85" t="s">
        <v>71</v>
      </c>
      <c r="D490" s="85">
        <v>1</v>
      </c>
      <c r="E490" s="85">
        <v>21</v>
      </c>
      <c r="F490" s="85">
        <v>1</v>
      </c>
      <c r="G490" s="85">
        <v>921</v>
      </c>
      <c r="H490" s="85">
        <v>10300</v>
      </c>
      <c r="I490" s="85">
        <v>82350</v>
      </c>
      <c r="J490" s="100">
        <v>610</v>
      </c>
      <c r="K490" s="34">
        <f>K491</f>
        <v>48767438.45</v>
      </c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>
        <f>W491</f>
        <v>11444820</v>
      </c>
      <c r="X490" s="34"/>
      <c r="Y490" s="34"/>
      <c r="Z490" s="34"/>
      <c r="AA490" s="34"/>
      <c r="AB490" s="34">
        <f t="shared" si="34"/>
        <v>11444820</v>
      </c>
      <c r="AC490" s="34">
        <f t="shared" si="34"/>
        <v>7894820</v>
      </c>
      <c r="AD490" s="191">
        <f t="shared" si="32"/>
        <v>68.98160040961763</v>
      </c>
    </row>
    <row r="491" spans="1:30" s="3" customFormat="1" ht="76.5">
      <c r="A491" s="5"/>
      <c r="B491" s="99" t="s">
        <v>22</v>
      </c>
      <c r="C491" s="85" t="s">
        <v>71</v>
      </c>
      <c r="D491" s="85">
        <v>1</v>
      </c>
      <c r="E491" s="85">
        <v>21</v>
      </c>
      <c r="F491" s="85">
        <v>1</v>
      </c>
      <c r="G491" s="85">
        <v>921</v>
      </c>
      <c r="H491" s="85">
        <v>10300</v>
      </c>
      <c r="I491" s="85">
        <v>82350</v>
      </c>
      <c r="J491" s="100" t="s">
        <v>23</v>
      </c>
      <c r="K491" s="34">
        <v>48767438.45</v>
      </c>
      <c r="L491" s="34"/>
      <c r="M491" s="34"/>
      <c r="N491" s="34"/>
      <c r="O491" s="34">
        <v>207352</v>
      </c>
      <c r="P491" s="34">
        <v>319985.09</v>
      </c>
      <c r="Q491" s="34">
        <v>113312.72</v>
      </c>
      <c r="R491" s="34"/>
      <c r="S491" s="34">
        <v>50000</v>
      </c>
      <c r="T491" s="34"/>
      <c r="U491" s="34">
        <v>4941092.78</v>
      </c>
      <c r="V491" s="34">
        <v>3011629</v>
      </c>
      <c r="W491" s="34">
        <v>11444820</v>
      </c>
      <c r="X491" s="34"/>
      <c r="Y491" s="34"/>
      <c r="Z491" s="34"/>
      <c r="AA491" s="34"/>
      <c r="AB491" s="34">
        <v>11444820</v>
      </c>
      <c r="AC491" s="34">
        <v>7894820</v>
      </c>
      <c r="AD491" s="191">
        <f t="shared" si="32"/>
        <v>68.98160040961763</v>
      </c>
    </row>
    <row r="492" spans="1:30" s="3" customFormat="1" ht="25.5">
      <c r="A492" s="6"/>
      <c r="B492" s="87" t="s">
        <v>318</v>
      </c>
      <c r="C492" s="88" t="s">
        <v>71</v>
      </c>
      <c r="D492" s="88">
        <v>1</v>
      </c>
      <c r="E492" s="88">
        <v>21</v>
      </c>
      <c r="F492" s="88">
        <v>1</v>
      </c>
      <c r="G492" s="88">
        <v>921</v>
      </c>
      <c r="H492" s="88"/>
      <c r="I492" s="88">
        <v>83360</v>
      </c>
      <c r="J492" s="89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>
        <f>W493</f>
        <v>9345500.8</v>
      </c>
      <c r="X492" s="37"/>
      <c r="Y492" s="37"/>
      <c r="Z492" s="37"/>
      <c r="AA492" s="37"/>
      <c r="AB492" s="37">
        <f aca="true" t="shared" si="35" ref="AB492:AC494">AB493</f>
        <v>9382328.8</v>
      </c>
      <c r="AC492" s="37">
        <f t="shared" si="35"/>
        <v>6885250.8</v>
      </c>
      <c r="AD492" s="189">
        <f t="shared" si="32"/>
        <v>73.3853070678998</v>
      </c>
    </row>
    <row r="493" spans="1:30" s="3" customFormat="1" ht="38.25">
      <c r="A493" s="5"/>
      <c r="B493" s="99" t="s">
        <v>66</v>
      </c>
      <c r="C493" s="85" t="s">
        <v>71</v>
      </c>
      <c r="D493" s="85">
        <v>1</v>
      </c>
      <c r="E493" s="85">
        <v>21</v>
      </c>
      <c r="F493" s="85">
        <v>1</v>
      </c>
      <c r="G493" s="85">
        <v>921</v>
      </c>
      <c r="H493" s="85"/>
      <c r="I493" s="85">
        <v>83360</v>
      </c>
      <c r="J493" s="100" t="s">
        <v>21</v>
      </c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>
        <f>W494</f>
        <v>9345500.8</v>
      </c>
      <c r="X493" s="34"/>
      <c r="Y493" s="34"/>
      <c r="Z493" s="34"/>
      <c r="AA493" s="34"/>
      <c r="AB493" s="34">
        <f t="shared" si="35"/>
        <v>9382328.8</v>
      </c>
      <c r="AC493" s="34">
        <f t="shared" si="35"/>
        <v>6885250.8</v>
      </c>
      <c r="AD493" s="191">
        <f t="shared" si="32"/>
        <v>73.3853070678998</v>
      </c>
    </row>
    <row r="494" spans="1:30" s="3" customFormat="1" ht="12.75">
      <c r="A494" s="5"/>
      <c r="B494" s="99" t="s">
        <v>49</v>
      </c>
      <c r="C494" s="85" t="s">
        <v>71</v>
      </c>
      <c r="D494" s="85">
        <v>1</v>
      </c>
      <c r="E494" s="85">
        <v>21</v>
      </c>
      <c r="F494" s="85">
        <v>1</v>
      </c>
      <c r="G494" s="85">
        <v>921</v>
      </c>
      <c r="H494" s="85"/>
      <c r="I494" s="85">
        <v>83360</v>
      </c>
      <c r="J494" s="100">
        <v>610</v>
      </c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>
        <f>W495</f>
        <v>9345500.8</v>
      </c>
      <c r="X494" s="34"/>
      <c r="Y494" s="34"/>
      <c r="Z494" s="34"/>
      <c r="AA494" s="34"/>
      <c r="AB494" s="34">
        <f t="shared" si="35"/>
        <v>9382328.8</v>
      </c>
      <c r="AC494" s="34">
        <f t="shared" si="35"/>
        <v>6885250.8</v>
      </c>
      <c r="AD494" s="191">
        <f t="shared" si="32"/>
        <v>73.3853070678998</v>
      </c>
    </row>
    <row r="495" spans="1:30" s="3" customFormat="1" ht="76.5">
      <c r="A495" s="5"/>
      <c r="B495" s="99" t="s">
        <v>22</v>
      </c>
      <c r="C495" s="85" t="s">
        <v>71</v>
      </c>
      <c r="D495" s="85">
        <v>1</v>
      </c>
      <c r="E495" s="85">
        <v>21</v>
      </c>
      <c r="F495" s="85">
        <v>1</v>
      </c>
      <c r="G495" s="85">
        <v>921</v>
      </c>
      <c r="H495" s="85"/>
      <c r="I495" s="85">
        <v>83360</v>
      </c>
      <c r="J495" s="100" t="s">
        <v>23</v>
      </c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>
        <v>9345500.8</v>
      </c>
      <c r="X495" s="34"/>
      <c r="Y495" s="34"/>
      <c r="Z495" s="34"/>
      <c r="AA495" s="34"/>
      <c r="AB495" s="34">
        <v>9382328.8</v>
      </c>
      <c r="AC495" s="34">
        <v>6885250.8</v>
      </c>
      <c r="AD495" s="191">
        <f t="shared" si="32"/>
        <v>73.3853070678998</v>
      </c>
    </row>
    <row r="496" spans="1:30" s="49" customFormat="1" ht="76.5">
      <c r="A496" s="62" t="s">
        <v>158</v>
      </c>
      <c r="B496" s="129" t="s">
        <v>158</v>
      </c>
      <c r="C496" s="117" t="s">
        <v>71</v>
      </c>
      <c r="D496" s="117">
        <v>1</v>
      </c>
      <c r="E496" s="117">
        <v>21</v>
      </c>
      <c r="F496" s="117">
        <v>1</v>
      </c>
      <c r="G496" s="117">
        <v>921</v>
      </c>
      <c r="H496" s="117">
        <v>14710</v>
      </c>
      <c r="I496" s="117">
        <v>14710</v>
      </c>
      <c r="J496" s="118"/>
      <c r="K496" s="119">
        <f>K497</f>
        <v>139762277</v>
      </c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>
        <f>W497</f>
        <v>156732885</v>
      </c>
      <c r="X496" s="119"/>
      <c r="Y496" s="119"/>
      <c r="Z496" s="119"/>
      <c r="AA496" s="119"/>
      <c r="AB496" s="119">
        <f aca="true" t="shared" si="36" ref="AB496:AC498">AB497</f>
        <v>156732885</v>
      </c>
      <c r="AC496" s="119">
        <f t="shared" si="36"/>
        <v>107419111</v>
      </c>
      <c r="AD496" s="189">
        <f t="shared" si="32"/>
        <v>68.5364216960595</v>
      </c>
    </row>
    <row r="497" spans="1:30" s="52" customFormat="1" ht="38.25">
      <c r="A497" s="51" t="s">
        <v>66</v>
      </c>
      <c r="B497" s="120" t="s">
        <v>66</v>
      </c>
      <c r="C497" s="122" t="s">
        <v>71</v>
      </c>
      <c r="D497" s="122">
        <v>1</v>
      </c>
      <c r="E497" s="122">
        <v>21</v>
      </c>
      <c r="F497" s="122">
        <v>1</v>
      </c>
      <c r="G497" s="122">
        <v>921</v>
      </c>
      <c r="H497" s="122">
        <v>14710</v>
      </c>
      <c r="I497" s="122">
        <v>14710</v>
      </c>
      <c r="J497" s="123" t="s">
        <v>21</v>
      </c>
      <c r="K497" s="124">
        <f>K498</f>
        <v>139762277</v>
      </c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>
        <f>W498</f>
        <v>156732885</v>
      </c>
      <c r="X497" s="124"/>
      <c r="Y497" s="124"/>
      <c r="Z497" s="124"/>
      <c r="AA497" s="124"/>
      <c r="AB497" s="124">
        <f t="shared" si="36"/>
        <v>156732885</v>
      </c>
      <c r="AC497" s="124">
        <f t="shared" si="36"/>
        <v>107419111</v>
      </c>
      <c r="AD497" s="191">
        <f t="shared" si="32"/>
        <v>68.5364216960595</v>
      </c>
    </row>
    <row r="498" spans="1:30" s="52" customFormat="1" ht="12.75">
      <c r="A498" s="51" t="s">
        <v>49</v>
      </c>
      <c r="B498" s="120" t="s">
        <v>49</v>
      </c>
      <c r="C498" s="122" t="s">
        <v>71</v>
      </c>
      <c r="D498" s="122">
        <v>1</v>
      </c>
      <c r="E498" s="122">
        <v>21</v>
      </c>
      <c r="F498" s="122">
        <v>1</v>
      </c>
      <c r="G498" s="122">
        <v>921</v>
      </c>
      <c r="H498" s="122">
        <v>14710</v>
      </c>
      <c r="I498" s="122">
        <v>14710</v>
      </c>
      <c r="J498" s="123">
        <v>610</v>
      </c>
      <c r="K498" s="124">
        <f>K499</f>
        <v>139762277</v>
      </c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>
        <f>W499</f>
        <v>156732885</v>
      </c>
      <c r="X498" s="124"/>
      <c r="Y498" s="124"/>
      <c r="Z498" s="124"/>
      <c r="AA498" s="124"/>
      <c r="AB498" s="124">
        <f t="shared" si="36"/>
        <v>156732885</v>
      </c>
      <c r="AC498" s="124">
        <f t="shared" si="36"/>
        <v>107419111</v>
      </c>
      <c r="AD498" s="191">
        <f t="shared" si="32"/>
        <v>68.5364216960595</v>
      </c>
    </row>
    <row r="499" spans="1:30" s="49" customFormat="1" ht="76.5">
      <c r="A499" s="51" t="s">
        <v>22</v>
      </c>
      <c r="B499" s="120" t="s">
        <v>22</v>
      </c>
      <c r="C499" s="122" t="s">
        <v>71</v>
      </c>
      <c r="D499" s="122">
        <v>1</v>
      </c>
      <c r="E499" s="122">
        <v>21</v>
      </c>
      <c r="F499" s="122">
        <v>1</v>
      </c>
      <c r="G499" s="122">
        <v>921</v>
      </c>
      <c r="H499" s="122">
        <v>14710</v>
      </c>
      <c r="I499" s="122">
        <v>14710</v>
      </c>
      <c r="J499" s="123" t="s">
        <v>23</v>
      </c>
      <c r="K499" s="124">
        <v>139762277</v>
      </c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>
        <v>156732885</v>
      </c>
      <c r="X499" s="124"/>
      <c r="Y499" s="124"/>
      <c r="Z499" s="124"/>
      <c r="AA499" s="124"/>
      <c r="AB499" s="124">
        <v>156732885</v>
      </c>
      <c r="AC499" s="124">
        <v>107419111</v>
      </c>
      <c r="AD499" s="191">
        <f t="shared" si="32"/>
        <v>68.5364216960595</v>
      </c>
    </row>
    <row r="500" spans="1:30" s="44" customFormat="1" ht="38.25" hidden="1">
      <c r="A500" s="19" t="s">
        <v>244</v>
      </c>
      <c r="B500" s="125" t="s">
        <v>304</v>
      </c>
      <c r="C500" s="64" t="s">
        <v>71</v>
      </c>
      <c r="D500" s="64">
        <v>1</v>
      </c>
      <c r="E500" s="64">
        <v>21</v>
      </c>
      <c r="F500" s="64">
        <v>1</v>
      </c>
      <c r="G500" s="64">
        <v>921</v>
      </c>
      <c r="H500" s="64" t="s">
        <v>262</v>
      </c>
      <c r="I500" s="64" t="s">
        <v>262</v>
      </c>
      <c r="J500" s="41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>
        <f>AB501</f>
        <v>0</v>
      </c>
      <c r="AC500" s="42"/>
      <c r="AD500" s="189" t="e">
        <f t="shared" si="32"/>
        <v>#DIV/0!</v>
      </c>
    </row>
    <row r="501" spans="1:30" s="44" customFormat="1" ht="38.25" hidden="1">
      <c r="A501" s="20" t="s">
        <v>66</v>
      </c>
      <c r="B501" s="54" t="s">
        <v>66</v>
      </c>
      <c r="C501" s="56" t="s">
        <v>71</v>
      </c>
      <c r="D501" s="56">
        <v>1</v>
      </c>
      <c r="E501" s="56">
        <v>21</v>
      </c>
      <c r="F501" s="56">
        <v>1</v>
      </c>
      <c r="G501" s="56">
        <v>921</v>
      </c>
      <c r="H501" s="56" t="s">
        <v>262</v>
      </c>
      <c r="I501" s="56" t="s">
        <v>262</v>
      </c>
      <c r="J501" s="57">
        <v>600</v>
      </c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>
        <f>AB502</f>
        <v>0</v>
      </c>
      <c r="AC501" s="47"/>
      <c r="AD501" s="189" t="e">
        <f t="shared" si="32"/>
        <v>#DIV/0!</v>
      </c>
    </row>
    <row r="502" spans="1:30" s="44" customFormat="1" ht="12.75" hidden="1">
      <c r="A502" s="20" t="s">
        <v>49</v>
      </c>
      <c r="B502" s="54" t="s">
        <v>49</v>
      </c>
      <c r="C502" s="56" t="s">
        <v>71</v>
      </c>
      <c r="D502" s="56">
        <v>1</v>
      </c>
      <c r="E502" s="56">
        <v>21</v>
      </c>
      <c r="F502" s="56">
        <v>1</v>
      </c>
      <c r="G502" s="56">
        <v>921</v>
      </c>
      <c r="H502" s="56" t="s">
        <v>262</v>
      </c>
      <c r="I502" s="56" t="s">
        <v>262</v>
      </c>
      <c r="J502" s="57">
        <v>610</v>
      </c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>
        <f>AB503</f>
        <v>0</v>
      </c>
      <c r="AC502" s="47"/>
      <c r="AD502" s="189" t="e">
        <f t="shared" si="32"/>
        <v>#DIV/0!</v>
      </c>
    </row>
    <row r="503" spans="1:30" s="44" customFormat="1" ht="25.5" hidden="1">
      <c r="A503" s="25" t="s">
        <v>81</v>
      </c>
      <c r="B503" s="54" t="s">
        <v>81</v>
      </c>
      <c r="C503" s="56" t="s">
        <v>71</v>
      </c>
      <c r="D503" s="56">
        <v>1</v>
      </c>
      <c r="E503" s="56">
        <v>21</v>
      </c>
      <c r="F503" s="56">
        <v>1</v>
      </c>
      <c r="G503" s="56">
        <v>921</v>
      </c>
      <c r="H503" s="56" t="s">
        <v>262</v>
      </c>
      <c r="I503" s="56" t="s">
        <v>262</v>
      </c>
      <c r="J503" s="57">
        <v>612</v>
      </c>
      <c r="K503" s="47"/>
      <c r="L503" s="47"/>
      <c r="M503" s="47"/>
      <c r="N503" s="47"/>
      <c r="O503" s="47"/>
      <c r="P503" s="47"/>
      <c r="Q503" s="47">
        <v>80000</v>
      </c>
      <c r="R503" s="47"/>
      <c r="S503" s="47"/>
      <c r="T503" s="47">
        <v>2791.26</v>
      </c>
      <c r="U503" s="47"/>
      <c r="V503" s="47"/>
      <c r="W503" s="47"/>
      <c r="X503" s="47"/>
      <c r="Y503" s="47"/>
      <c r="Z503" s="47"/>
      <c r="AA503" s="47"/>
      <c r="AB503" s="47">
        <v>0</v>
      </c>
      <c r="AC503" s="47"/>
      <c r="AD503" s="189" t="e">
        <f t="shared" si="32"/>
        <v>#DIV/0!</v>
      </c>
    </row>
    <row r="504" spans="1:30" s="3" customFormat="1" ht="38.25" hidden="1">
      <c r="A504" s="5" t="s">
        <v>244</v>
      </c>
      <c r="B504" s="99" t="s">
        <v>244</v>
      </c>
      <c r="C504" s="85" t="s">
        <v>71</v>
      </c>
      <c r="D504" s="85">
        <v>1</v>
      </c>
      <c r="E504" s="85">
        <v>21</v>
      </c>
      <c r="F504" s="85">
        <v>1</v>
      </c>
      <c r="G504" s="85">
        <v>921</v>
      </c>
      <c r="H504" s="85" t="s">
        <v>245</v>
      </c>
      <c r="I504" s="85" t="s">
        <v>245</v>
      </c>
      <c r="J504" s="100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>
        <f>AB505</f>
        <v>0</v>
      </c>
      <c r="AC504" s="34"/>
      <c r="AD504" s="189" t="e">
        <f t="shared" si="32"/>
        <v>#DIV/0!</v>
      </c>
    </row>
    <row r="505" spans="1:30" s="3" customFormat="1" ht="38.25" hidden="1">
      <c r="A505" s="5" t="s">
        <v>66</v>
      </c>
      <c r="B505" s="99" t="s">
        <v>66</v>
      </c>
      <c r="C505" s="85" t="s">
        <v>71</v>
      </c>
      <c r="D505" s="85">
        <v>1</v>
      </c>
      <c r="E505" s="85">
        <v>21</v>
      </c>
      <c r="F505" s="85">
        <v>1</v>
      </c>
      <c r="G505" s="85">
        <v>921</v>
      </c>
      <c r="H505" s="85" t="s">
        <v>245</v>
      </c>
      <c r="I505" s="85" t="s">
        <v>245</v>
      </c>
      <c r="J505" s="100">
        <v>600</v>
      </c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>
        <f>AB506</f>
        <v>0</v>
      </c>
      <c r="AC505" s="34"/>
      <c r="AD505" s="189" t="e">
        <f t="shared" si="32"/>
        <v>#DIV/0!</v>
      </c>
    </row>
    <row r="506" spans="1:30" s="3" customFormat="1" ht="12.75" hidden="1">
      <c r="A506" s="5" t="s">
        <v>49</v>
      </c>
      <c r="B506" s="99" t="s">
        <v>49</v>
      </c>
      <c r="C506" s="85" t="s">
        <v>71</v>
      </c>
      <c r="D506" s="85">
        <v>1</v>
      </c>
      <c r="E506" s="85">
        <v>21</v>
      </c>
      <c r="F506" s="85">
        <v>1</v>
      </c>
      <c r="G506" s="85">
        <v>921</v>
      </c>
      <c r="H506" s="85" t="s">
        <v>245</v>
      </c>
      <c r="I506" s="85" t="s">
        <v>245</v>
      </c>
      <c r="J506" s="100">
        <v>610</v>
      </c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>
        <f>AB507</f>
        <v>0</v>
      </c>
      <c r="AC506" s="34"/>
      <c r="AD506" s="189" t="e">
        <f t="shared" si="32"/>
        <v>#DIV/0!</v>
      </c>
    </row>
    <row r="507" spans="1:30" s="3" customFormat="1" ht="25.5" hidden="1">
      <c r="A507" s="9" t="s">
        <v>81</v>
      </c>
      <c r="B507" s="99" t="s">
        <v>81</v>
      </c>
      <c r="C507" s="85" t="s">
        <v>71</v>
      </c>
      <c r="D507" s="85">
        <v>1</v>
      </c>
      <c r="E507" s="85">
        <v>21</v>
      </c>
      <c r="F507" s="85">
        <v>1</v>
      </c>
      <c r="G507" s="85">
        <v>921</v>
      </c>
      <c r="H507" s="85" t="s">
        <v>245</v>
      </c>
      <c r="I507" s="85" t="s">
        <v>245</v>
      </c>
      <c r="J507" s="100">
        <v>612</v>
      </c>
      <c r="K507" s="34"/>
      <c r="L507" s="34"/>
      <c r="M507" s="34"/>
      <c r="N507" s="34">
        <v>80000</v>
      </c>
      <c r="O507" s="34"/>
      <c r="P507" s="34"/>
      <c r="Q507" s="34">
        <v>-80000</v>
      </c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>
        <f>N507+Q507</f>
        <v>0</v>
      </c>
      <c r="AC507" s="34"/>
      <c r="AD507" s="189" t="e">
        <f t="shared" si="32"/>
        <v>#DIV/0!</v>
      </c>
    </row>
    <row r="508" spans="1:30" s="3" customFormat="1" ht="38.25" hidden="1">
      <c r="A508" s="5" t="s">
        <v>244</v>
      </c>
      <c r="B508" s="63" t="s">
        <v>244</v>
      </c>
      <c r="C508" s="64" t="s">
        <v>71</v>
      </c>
      <c r="D508" s="64">
        <v>1</v>
      </c>
      <c r="E508" s="64">
        <v>21</v>
      </c>
      <c r="F508" s="64">
        <v>1</v>
      </c>
      <c r="G508" s="64">
        <v>921</v>
      </c>
      <c r="H508" s="64" t="s">
        <v>252</v>
      </c>
      <c r="I508" s="64" t="s">
        <v>252</v>
      </c>
      <c r="J508" s="41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>
        <f>AB509</f>
        <v>0</v>
      </c>
      <c r="AC508" s="42"/>
      <c r="AD508" s="189" t="e">
        <f t="shared" si="32"/>
        <v>#DIV/0!</v>
      </c>
    </row>
    <row r="509" spans="1:30" s="3" customFormat="1" ht="38.25" hidden="1">
      <c r="A509" s="5" t="s">
        <v>66</v>
      </c>
      <c r="B509" s="54" t="s">
        <v>66</v>
      </c>
      <c r="C509" s="56" t="s">
        <v>71</v>
      </c>
      <c r="D509" s="56">
        <v>1</v>
      </c>
      <c r="E509" s="56">
        <v>21</v>
      </c>
      <c r="F509" s="56">
        <v>1</v>
      </c>
      <c r="G509" s="56">
        <v>921</v>
      </c>
      <c r="H509" s="56" t="s">
        <v>252</v>
      </c>
      <c r="I509" s="56" t="s">
        <v>252</v>
      </c>
      <c r="J509" s="57">
        <v>600</v>
      </c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>
        <f>AB510</f>
        <v>0</v>
      </c>
      <c r="AC509" s="47"/>
      <c r="AD509" s="189" t="e">
        <f t="shared" si="32"/>
        <v>#DIV/0!</v>
      </c>
    </row>
    <row r="510" spans="1:30" s="3" customFormat="1" ht="12.75" hidden="1">
      <c r="A510" s="5" t="s">
        <v>49</v>
      </c>
      <c r="B510" s="54" t="s">
        <v>49</v>
      </c>
      <c r="C510" s="56" t="s">
        <v>71</v>
      </c>
      <c r="D510" s="56">
        <v>1</v>
      </c>
      <c r="E510" s="56">
        <v>21</v>
      </c>
      <c r="F510" s="56">
        <v>1</v>
      </c>
      <c r="G510" s="56">
        <v>921</v>
      </c>
      <c r="H510" s="56" t="s">
        <v>252</v>
      </c>
      <c r="I510" s="56" t="s">
        <v>252</v>
      </c>
      <c r="J510" s="57">
        <v>610</v>
      </c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>
        <f>AB511</f>
        <v>0</v>
      </c>
      <c r="AC510" s="47"/>
      <c r="AD510" s="189" t="e">
        <f t="shared" si="32"/>
        <v>#DIV/0!</v>
      </c>
    </row>
    <row r="511" spans="1:30" s="3" customFormat="1" ht="25.5" hidden="1">
      <c r="A511" s="9" t="s">
        <v>81</v>
      </c>
      <c r="B511" s="54" t="s">
        <v>81</v>
      </c>
      <c r="C511" s="56" t="s">
        <v>71</v>
      </c>
      <c r="D511" s="56">
        <v>1</v>
      </c>
      <c r="E511" s="56">
        <v>21</v>
      </c>
      <c r="F511" s="56">
        <v>1</v>
      </c>
      <c r="G511" s="56">
        <v>921</v>
      </c>
      <c r="H511" s="56" t="s">
        <v>252</v>
      </c>
      <c r="I511" s="56" t="s">
        <v>252</v>
      </c>
      <c r="J511" s="57">
        <v>612</v>
      </c>
      <c r="K511" s="47"/>
      <c r="L511" s="47"/>
      <c r="M511" s="47"/>
      <c r="N511" s="47"/>
      <c r="O511" s="47"/>
      <c r="P511" s="47">
        <v>1573034</v>
      </c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>
        <v>0</v>
      </c>
      <c r="AC511" s="47"/>
      <c r="AD511" s="189" t="e">
        <f t="shared" si="32"/>
        <v>#DIV/0!</v>
      </c>
    </row>
    <row r="512" spans="1:30" ht="63.75">
      <c r="A512" s="6" t="s">
        <v>174</v>
      </c>
      <c r="B512" s="87" t="s">
        <v>174</v>
      </c>
      <c r="C512" s="88" t="s">
        <v>71</v>
      </c>
      <c r="D512" s="88">
        <v>1</v>
      </c>
      <c r="E512" s="88">
        <v>22</v>
      </c>
      <c r="F512" s="85"/>
      <c r="G512" s="85"/>
      <c r="H512" s="85"/>
      <c r="I512" s="85"/>
      <c r="J512" s="100"/>
      <c r="K512" s="37">
        <f>K513</f>
        <v>300160619.04</v>
      </c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7">
        <f>W513</f>
        <v>333594672.33000004</v>
      </c>
      <c r="X512" s="34"/>
      <c r="Y512" s="34"/>
      <c r="Z512" s="34"/>
      <c r="AA512" s="34"/>
      <c r="AB512" s="37">
        <f>AB513</f>
        <v>344906164.09000003</v>
      </c>
      <c r="AC512" s="37">
        <f>AC513</f>
        <v>230523100.3</v>
      </c>
      <c r="AD512" s="189">
        <f t="shared" si="32"/>
        <v>66.8364686691558</v>
      </c>
    </row>
    <row r="513" spans="1:30" ht="25.5">
      <c r="A513" s="6" t="s">
        <v>52</v>
      </c>
      <c r="B513" s="87" t="s">
        <v>52</v>
      </c>
      <c r="C513" s="88" t="s">
        <v>71</v>
      </c>
      <c r="D513" s="88">
        <v>1</v>
      </c>
      <c r="E513" s="88">
        <v>22</v>
      </c>
      <c r="F513" s="88">
        <v>2</v>
      </c>
      <c r="G513" s="88">
        <v>921</v>
      </c>
      <c r="H513" s="85"/>
      <c r="I513" s="85"/>
      <c r="J513" s="100"/>
      <c r="K513" s="37">
        <f>K514+K571+K575+K579+K583</f>
        <v>300160619.04</v>
      </c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7">
        <f>W515+W571+W575+W579+W583+W519+W523</f>
        <v>333594672.33000004</v>
      </c>
      <c r="X513" s="34"/>
      <c r="Y513" s="34"/>
      <c r="Z513" s="34"/>
      <c r="AA513" s="34"/>
      <c r="AB513" s="37">
        <f>AB515+AB571+AB575+AB579+AB583+AB519+AB523</f>
        <v>344906164.09000003</v>
      </c>
      <c r="AC513" s="37">
        <f>AC515+AC571+AC575+AC579+AC583+AC519+AC523</f>
        <v>230523100.3</v>
      </c>
      <c r="AD513" s="189">
        <f t="shared" si="32"/>
        <v>66.8364686691558</v>
      </c>
    </row>
    <row r="514" spans="1:30" s="40" customFormat="1" ht="25.5" hidden="1">
      <c r="A514" s="21" t="s">
        <v>64</v>
      </c>
      <c r="B514" s="72" t="s">
        <v>64</v>
      </c>
      <c r="C514" s="64" t="s">
        <v>71</v>
      </c>
      <c r="D514" s="64">
        <v>1</v>
      </c>
      <c r="E514" s="64">
        <v>22</v>
      </c>
      <c r="F514" s="64">
        <v>2</v>
      </c>
      <c r="G514" s="64">
        <v>921</v>
      </c>
      <c r="H514" s="64">
        <v>10400</v>
      </c>
      <c r="I514" s="64">
        <v>10400</v>
      </c>
      <c r="J514" s="41"/>
      <c r="K514" s="42">
        <f>K515+K527+K531+K535+K539+K543+K547+K551+K555+K559+K563+K567</f>
        <v>55408827.6</v>
      </c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>
        <f>W515+W527+W531+W535+W539+W543+W547+W551+W555+W559+W563+W567</f>
        <v>32115156.61</v>
      </c>
      <c r="X514" s="42"/>
      <c r="Y514" s="42"/>
      <c r="Z514" s="42"/>
      <c r="AA514" s="42"/>
      <c r="AB514" s="42">
        <f>AB515+AB527+AB531+AB535+AB539+AB543+AB547+AB551+AB555+AB559+AB563+AB567</f>
        <v>40139781.38</v>
      </c>
      <c r="AC514" s="42">
        <f>AC515+AC527+AC531+AC535+AC539+AC543+AC547+AC551+AC555+AC559+AC563+AC567</f>
        <v>26271073.6</v>
      </c>
      <c r="AD514" s="189">
        <f t="shared" si="32"/>
        <v>65.4489703152439</v>
      </c>
    </row>
    <row r="515" spans="1:30" ht="27" customHeight="1">
      <c r="A515" s="11" t="s">
        <v>97</v>
      </c>
      <c r="B515" s="95" t="s">
        <v>305</v>
      </c>
      <c r="C515" s="88" t="s">
        <v>71</v>
      </c>
      <c r="D515" s="88">
        <v>1</v>
      </c>
      <c r="E515" s="88">
        <v>22</v>
      </c>
      <c r="F515" s="88">
        <v>2</v>
      </c>
      <c r="G515" s="88">
        <v>921</v>
      </c>
      <c r="H515" s="88">
        <v>10410</v>
      </c>
      <c r="I515" s="88">
        <v>80310</v>
      </c>
      <c r="J515" s="89"/>
      <c r="K515" s="37">
        <f>K516</f>
        <v>4944861.37</v>
      </c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>
        <f>W516</f>
        <v>32115156.61</v>
      </c>
      <c r="X515" s="37"/>
      <c r="Y515" s="37"/>
      <c r="Z515" s="37"/>
      <c r="AA515" s="37"/>
      <c r="AB515" s="37">
        <f aca="true" t="shared" si="37" ref="AB515:AC517">AB516</f>
        <v>40139781.38</v>
      </c>
      <c r="AC515" s="37">
        <f t="shared" si="37"/>
        <v>26271073.6</v>
      </c>
      <c r="AD515" s="189">
        <f t="shared" si="32"/>
        <v>65.4489703152439</v>
      </c>
    </row>
    <row r="516" spans="1:30" ht="44.25" customHeight="1">
      <c r="A516" s="5" t="s">
        <v>66</v>
      </c>
      <c r="B516" s="99" t="s">
        <v>66</v>
      </c>
      <c r="C516" s="85" t="s">
        <v>71</v>
      </c>
      <c r="D516" s="85">
        <v>1</v>
      </c>
      <c r="E516" s="85">
        <v>22</v>
      </c>
      <c r="F516" s="85">
        <v>2</v>
      </c>
      <c r="G516" s="85">
        <v>921</v>
      </c>
      <c r="H516" s="85">
        <v>10410</v>
      </c>
      <c r="I516" s="85">
        <v>80310</v>
      </c>
      <c r="J516" s="100">
        <v>600</v>
      </c>
      <c r="K516" s="34">
        <f>K517</f>
        <v>4944861.37</v>
      </c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>
        <f>W517</f>
        <v>32115156.61</v>
      </c>
      <c r="X516" s="34"/>
      <c r="Y516" s="34"/>
      <c r="Z516" s="34"/>
      <c r="AA516" s="34"/>
      <c r="AB516" s="34">
        <f t="shared" si="37"/>
        <v>40139781.38</v>
      </c>
      <c r="AC516" s="34">
        <f t="shared" si="37"/>
        <v>26271073.6</v>
      </c>
      <c r="AD516" s="191">
        <f t="shared" si="32"/>
        <v>65.4489703152439</v>
      </c>
    </row>
    <row r="517" spans="1:30" s="3" customFormat="1" ht="12.75">
      <c r="A517" s="5" t="s">
        <v>49</v>
      </c>
      <c r="B517" s="99" t="s">
        <v>49</v>
      </c>
      <c r="C517" s="85" t="s">
        <v>71</v>
      </c>
      <c r="D517" s="85">
        <v>1</v>
      </c>
      <c r="E517" s="85">
        <v>22</v>
      </c>
      <c r="F517" s="85">
        <v>2</v>
      </c>
      <c r="G517" s="85">
        <v>921</v>
      </c>
      <c r="H517" s="85">
        <v>10410</v>
      </c>
      <c r="I517" s="85">
        <v>80310</v>
      </c>
      <c r="J517" s="100">
        <v>610</v>
      </c>
      <c r="K517" s="34">
        <f>K518</f>
        <v>4944861.37</v>
      </c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>
        <f>W518</f>
        <v>32115156.61</v>
      </c>
      <c r="X517" s="34"/>
      <c r="Y517" s="34"/>
      <c r="Z517" s="34"/>
      <c r="AA517" s="34"/>
      <c r="AB517" s="34">
        <f t="shared" si="37"/>
        <v>40139781.38</v>
      </c>
      <c r="AC517" s="34">
        <f t="shared" si="37"/>
        <v>26271073.6</v>
      </c>
      <c r="AD517" s="191">
        <f t="shared" si="32"/>
        <v>65.4489703152439</v>
      </c>
    </row>
    <row r="518" spans="1:30" s="3" customFormat="1" ht="76.5">
      <c r="A518" s="5" t="s">
        <v>22</v>
      </c>
      <c r="B518" s="99" t="s">
        <v>22</v>
      </c>
      <c r="C518" s="85" t="s">
        <v>71</v>
      </c>
      <c r="D518" s="85">
        <v>1</v>
      </c>
      <c r="E518" s="85">
        <v>22</v>
      </c>
      <c r="F518" s="85">
        <v>2</v>
      </c>
      <c r="G518" s="85">
        <v>921</v>
      </c>
      <c r="H518" s="85">
        <v>10410</v>
      </c>
      <c r="I518" s="85">
        <v>80310</v>
      </c>
      <c r="J518" s="100">
        <v>611</v>
      </c>
      <c r="K518" s="34">
        <v>4944861.37</v>
      </c>
      <c r="L518" s="34">
        <v>500000</v>
      </c>
      <c r="M518" s="34"/>
      <c r="N518" s="34"/>
      <c r="O518" s="34">
        <v>19000</v>
      </c>
      <c r="P518" s="34"/>
      <c r="Q518" s="34"/>
      <c r="R518" s="34">
        <v>1500000</v>
      </c>
      <c r="S518" s="34"/>
      <c r="T518" s="34"/>
      <c r="U518" s="34">
        <v>37830</v>
      </c>
      <c r="V518" s="34">
        <v>50000</v>
      </c>
      <c r="W518" s="34">
        <v>32115156.61</v>
      </c>
      <c r="X518" s="34"/>
      <c r="Y518" s="34">
        <v>49998</v>
      </c>
      <c r="Z518" s="34">
        <v>-144960.76</v>
      </c>
      <c r="AA518" s="34">
        <v>40245</v>
      </c>
      <c r="AB518" s="34">
        <v>40139781.38</v>
      </c>
      <c r="AC518" s="34">
        <v>26271073.6</v>
      </c>
      <c r="AD518" s="191">
        <f t="shared" si="32"/>
        <v>65.4489703152439</v>
      </c>
    </row>
    <row r="519" spans="1:30" s="3" customFormat="1" ht="36.75" customHeight="1">
      <c r="A519" s="5"/>
      <c r="B519" s="95" t="s">
        <v>317</v>
      </c>
      <c r="C519" s="88" t="s">
        <v>71</v>
      </c>
      <c r="D519" s="88">
        <v>1</v>
      </c>
      <c r="E519" s="88">
        <v>22</v>
      </c>
      <c r="F519" s="88">
        <v>2</v>
      </c>
      <c r="G519" s="88">
        <v>921</v>
      </c>
      <c r="H519" s="88">
        <v>10410</v>
      </c>
      <c r="I519" s="88">
        <v>82350</v>
      </c>
      <c r="J519" s="89"/>
      <c r="K519" s="37">
        <f>K520</f>
        <v>4944861.37</v>
      </c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>
        <f>W520</f>
        <v>18330418.81</v>
      </c>
      <c r="X519" s="37"/>
      <c r="Y519" s="37"/>
      <c r="Z519" s="37"/>
      <c r="AA519" s="37"/>
      <c r="AB519" s="37">
        <f aca="true" t="shared" si="38" ref="AB519:AC521">AB520</f>
        <v>17210998.29</v>
      </c>
      <c r="AC519" s="37">
        <f t="shared" si="38"/>
        <v>9611881</v>
      </c>
      <c r="AD519" s="189">
        <f t="shared" si="32"/>
        <v>55.84731831380596</v>
      </c>
    </row>
    <row r="520" spans="1:30" s="3" customFormat="1" ht="38.25">
      <c r="A520" s="5"/>
      <c r="B520" s="99" t="s">
        <v>66</v>
      </c>
      <c r="C520" s="85" t="s">
        <v>71</v>
      </c>
      <c r="D520" s="85">
        <v>1</v>
      </c>
      <c r="E520" s="85">
        <v>22</v>
      </c>
      <c r="F520" s="85">
        <v>2</v>
      </c>
      <c r="G520" s="85">
        <v>921</v>
      </c>
      <c r="H520" s="85">
        <v>10410</v>
      </c>
      <c r="I520" s="85">
        <v>82350</v>
      </c>
      <c r="J520" s="100">
        <v>600</v>
      </c>
      <c r="K520" s="34">
        <f>K521</f>
        <v>4944861.37</v>
      </c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>
        <f>W521</f>
        <v>18330418.81</v>
      </c>
      <c r="X520" s="34"/>
      <c r="Y520" s="34"/>
      <c r="Z520" s="34"/>
      <c r="AA520" s="34"/>
      <c r="AB520" s="34">
        <f t="shared" si="38"/>
        <v>17210998.29</v>
      </c>
      <c r="AC520" s="34">
        <f t="shared" si="38"/>
        <v>9611881</v>
      </c>
      <c r="AD520" s="191">
        <f t="shared" si="32"/>
        <v>55.84731831380596</v>
      </c>
    </row>
    <row r="521" spans="1:30" s="3" customFormat="1" ht="12.75">
      <c r="A521" s="5"/>
      <c r="B521" s="99" t="s">
        <v>49</v>
      </c>
      <c r="C521" s="85" t="s">
        <v>71</v>
      </c>
      <c r="D521" s="85">
        <v>1</v>
      </c>
      <c r="E521" s="85">
        <v>22</v>
      </c>
      <c r="F521" s="85">
        <v>2</v>
      </c>
      <c r="G521" s="85">
        <v>921</v>
      </c>
      <c r="H521" s="85">
        <v>10410</v>
      </c>
      <c r="I521" s="85">
        <v>82350</v>
      </c>
      <c r="J521" s="100">
        <v>610</v>
      </c>
      <c r="K521" s="34">
        <f>K522</f>
        <v>4944861.37</v>
      </c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>
        <f>W522</f>
        <v>18330418.81</v>
      </c>
      <c r="X521" s="34"/>
      <c r="Y521" s="34"/>
      <c r="Z521" s="34"/>
      <c r="AA521" s="34"/>
      <c r="AB521" s="34">
        <f t="shared" si="38"/>
        <v>17210998.29</v>
      </c>
      <c r="AC521" s="34">
        <f t="shared" si="38"/>
        <v>9611881</v>
      </c>
      <c r="AD521" s="191">
        <f t="shared" si="32"/>
        <v>55.84731831380596</v>
      </c>
    </row>
    <row r="522" spans="1:30" s="3" customFormat="1" ht="76.5">
      <c r="A522" s="5"/>
      <c r="B522" s="99" t="s">
        <v>22</v>
      </c>
      <c r="C522" s="85" t="s">
        <v>71</v>
      </c>
      <c r="D522" s="85">
        <v>1</v>
      </c>
      <c r="E522" s="85">
        <v>22</v>
      </c>
      <c r="F522" s="85">
        <v>2</v>
      </c>
      <c r="G522" s="85">
        <v>921</v>
      </c>
      <c r="H522" s="85">
        <v>10410</v>
      </c>
      <c r="I522" s="85">
        <v>82350</v>
      </c>
      <c r="J522" s="100">
        <v>611</v>
      </c>
      <c r="K522" s="34">
        <v>4944861.37</v>
      </c>
      <c r="L522" s="34">
        <v>500000</v>
      </c>
      <c r="M522" s="34"/>
      <c r="N522" s="34"/>
      <c r="O522" s="34">
        <v>19000</v>
      </c>
      <c r="P522" s="34"/>
      <c r="Q522" s="34"/>
      <c r="R522" s="34">
        <v>1500000</v>
      </c>
      <c r="S522" s="34"/>
      <c r="T522" s="34"/>
      <c r="U522" s="34">
        <v>37830</v>
      </c>
      <c r="V522" s="34">
        <v>50000</v>
      </c>
      <c r="W522" s="34">
        <v>18330418.81</v>
      </c>
      <c r="X522" s="34"/>
      <c r="Y522" s="34"/>
      <c r="Z522" s="34"/>
      <c r="AA522" s="34"/>
      <c r="AB522" s="34">
        <v>17210998.29</v>
      </c>
      <c r="AC522" s="34">
        <v>9611881</v>
      </c>
      <c r="AD522" s="191">
        <f t="shared" si="32"/>
        <v>55.84731831380596</v>
      </c>
    </row>
    <row r="523" spans="1:30" s="3" customFormat="1" ht="25.5">
      <c r="A523" s="6"/>
      <c r="B523" s="87" t="s">
        <v>318</v>
      </c>
      <c r="C523" s="88" t="s">
        <v>71</v>
      </c>
      <c r="D523" s="88">
        <v>1</v>
      </c>
      <c r="E523" s="88">
        <v>22</v>
      </c>
      <c r="F523" s="88">
        <v>2</v>
      </c>
      <c r="G523" s="88">
        <v>921</v>
      </c>
      <c r="H523" s="88"/>
      <c r="I523" s="88">
        <v>83360</v>
      </c>
      <c r="J523" s="89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>
        <f>W524</f>
        <v>17433608.06</v>
      </c>
      <c r="X523" s="37"/>
      <c r="Y523" s="37"/>
      <c r="Z523" s="37"/>
      <c r="AA523" s="37"/>
      <c r="AB523" s="37">
        <f aca="true" t="shared" si="39" ref="AB523:AC525">AB524</f>
        <v>20281791.58</v>
      </c>
      <c r="AC523" s="37">
        <f t="shared" si="39"/>
        <v>14849717.07</v>
      </c>
      <c r="AD523" s="189">
        <f t="shared" si="32"/>
        <v>73.21698880213027</v>
      </c>
    </row>
    <row r="524" spans="1:30" s="3" customFormat="1" ht="38.25">
      <c r="A524" s="5"/>
      <c r="B524" s="99" t="s">
        <v>66</v>
      </c>
      <c r="C524" s="85" t="s">
        <v>71</v>
      </c>
      <c r="D524" s="85">
        <v>1</v>
      </c>
      <c r="E524" s="85">
        <v>22</v>
      </c>
      <c r="F524" s="85">
        <v>2</v>
      </c>
      <c r="G524" s="85">
        <v>921</v>
      </c>
      <c r="H524" s="85"/>
      <c r="I524" s="85">
        <v>83360</v>
      </c>
      <c r="J524" s="100">
        <v>600</v>
      </c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>
        <f>W525</f>
        <v>17433608.06</v>
      </c>
      <c r="X524" s="34"/>
      <c r="Y524" s="34"/>
      <c r="Z524" s="34"/>
      <c r="AA524" s="34"/>
      <c r="AB524" s="34">
        <f t="shared" si="39"/>
        <v>20281791.58</v>
      </c>
      <c r="AC524" s="34">
        <f t="shared" si="39"/>
        <v>14849717.07</v>
      </c>
      <c r="AD524" s="191">
        <f t="shared" si="32"/>
        <v>73.21698880213027</v>
      </c>
    </row>
    <row r="525" spans="1:30" s="3" customFormat="1" ht="12.75">
      <c r="A525" s="5"/>
      <c r="B525" s="99" t="s">
        <v>49</v>
      </c>
      <c r="C525" s="85" t="s">
        <v>71</v>
      </c>
      <c r="D525" s="85">
        <v>1</v>
      </c>
      <c r="E525" s="85">
        <v>22</v>
      </c>
      <c r="F525" s="85">
        <v>2</v>
      </c>
      <c r="G525" s="85">
        <v>921</v>
      </c>
      <c r="H525" s="85"/>
      <c r="I525" s="85">
        <v>83360</v>
      </c>
      <c r="J525" s="100">
        <v>610</v>
      </c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>
        <f>W526</f>
        <v>17433608.06</v>
      </c>
      <c r="X525" s="34"/>
      <c r="Y525" s="34"/>
      <c r="Z525" s="34"/>
      <c r="AA525" s="34"/>
      <c r="AB525" s="34">
        <f t="shared" si="39"/>
        <v>20281791.58</v>
      </c>
      <c r="AC525" s="34">
        <f t="shared" si="39"/>
        <v>14849717.07</v>
      </c>
      <c r="AD525" s="191">
        <f t="shared" si="32"/>
        <v>73.21698880213027</v>
      </c>
    </row>
    <row r="526" spans="1:30" s="3" customFormat="1" ht="78.75" customHeight="1">
      <c r="A526" s="5"/>
      <c r="B526" s="99" t="s">
        <v>22</v>
      </c>
      <c r="C526" s="85" t="s">
        <v>71</v>
      </c>
      <c r="D526" s="85">
        <v>1</v>
      </c>
      <c r="E526" s="85">
        <v>22</v>
      </c>
      <c r="F526" s="85">
        <v>2</v>
      </c>
      <c r="G526" s="85">
        <v>921</v>
      </c>
      <c r="H526" s="85"/>
      <c r="I526" s="85">
        <v>83360</v>
      </c>
      <c r="J526" s="100">
        <v>611</v>
      </c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>
        <v>17433608.06</v>
      </c>
      <c r="X526" s="34"/>
      <c r="Y526" s="34">
        <v>2843930</v>
      </c>
      <c r="Z526" s="34"/>
      <c r="AA526" s="34"/>
      <c r="AB526" s="34">
        <v>20281791.58</v>
      </c>
      <c r="AC526" s="34">
        <v>14849717.07</v>
      </c>
      <c r="AD526" s="191">
        <f t="shared" si="32"/>
        <v>73.21698880213027</v>
      </c>
    </row>
    <row r="527" spans="1:30" s="40" customFormat="1" ht="89.25" hidden="1">
      <c r="A527" s="22" t="s">
        <v>98</v>
      </c>
      <c r="B527" s="105" t="s">
        <v>98</v>
      </c>
      <c r="C527" s="64" t="s">
        <v>71</v>
      </c>
      <c r="D527" s="64">
        <v>1</v>
      </c>
      <c r="E527" s="64">
        <v>22</v>
      </c>
      <c r="F527" s="64">
        <v>2</v>
      </c>
      <c r="G527" s="64">
        <v>921</v>
      </c>
      <c r="H527" s="64">
        <v>10420</v>
      </c>
      <c r="I527" s="64">
        <v>10420</v>
      </c>
      <c r="J527" s="41"/>
      <c r="K527" s="42">
        <f>K528</f>
        <v>3838219.05</v>
      </c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>
        <f>AB528</f>
        <v>0</v>
      </c>
      <c r="AC527" s="42"/>
      <c r="AD527" s="189" t="e">
        <f t="shared" si="32"/>
        <v>#DIV/0!</v>
      </c>
    </row>
    <row r="528" spans="1:30" s="40" customFormat="1" ht="38.25" hidden="1">
      <c r="A528" s="20" t="s">
        <v>66</v>
      </c>
      <c r="B528" s="54" t="s">
        <v>66</v>
      </c>
      <c r="C528" s="56" t="s">
        <v>71</v>
      </c>
      <c r="D528" s="56">
        <v>1</v>
      </c>
      <c r="E528" s="56">
        <v>22</v>
      </c>
      <c r="F528" s="56">
        <v>2</v>
      </c>
      <c r="G528" s="56">
        <v>921</v>
      </c>
      <c r="H528" s="56">
        <v>10420</v>
      </c>
      <c r="I528" s="56">
        <v>10420</v>
      </c>
      <c r="J528" s="57">
        <v>600</v>
      </c>
      <c r="K528" s="47">
        <f>K529</f>
        <v>3838219.05</v>
      </c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>
        <f>AB529</f>
        <v>0</v>
      </c>
      <c r="AC528" s="47"/>
      <c r="AD528" s="189" t="e">
        <f t="shared" si="32"/>
        <v>#DIV/0!</v>
      </c>
    </row>
    <row r="529" spans="1:30" s="40" customFormat="1" ht="12.75" hidden="1">
      <c r="A529" s="20" t="s">
        <v>49</v>
      </c>
      <c r="B529" s="54" t="s">
        <v>49</v>
      </c>
      <c r="C529" s="56" t="s">
        <v>71</v>
      </c>
      <c r="D529" s="56">
        <v>1</v>
      </c>
      <c r="E529" s="56">
        <v>22</v>
      </c>
      <c r="F529" s="56">
        <v>2</v>
      </c>
      <c r="G529" s="56">
        <v>921</v>
      </c>
      <c r="H529" s="56">
        <v>10420</v>
      </c>
      <c r="I529" s="56">
        <v>10420</v>
      </c>
      <c r="J529" s="57">
        <v>610</v>
      </c>
      <c r="K529" s="47">
        <f>K530</f>
        <v>3838219.05</v>
      </c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>
        <f>AB530</f>
        <v>0</v>
      </c>
      <c r="AC529" s="47"/>
      <c r="AD529" s="189" t="e">
        <f t="shared" si="32"/>
        <v>#DIV/0!</v>
      </c>
    </row>
    <row r="530" spans="1:30" s="44" customFormat="1" ht="76.5" hidden="1">
      <c r="A530" s="20" t="s">
        <v>22</v>
      </c>
      <c r="B530" s="54" t="s">
        <v>22</v>
      </c>
      <c r="C530" s="56" t="s">
        <v>71</v>
      </c>
      <c r="D530" s="56">
        <v>1</v>
      </c>
      <c r="E530" s="56">
        <v>22</v>
      </c>
      <c r="F530" s="56">
        <v>2</v>
      </c>
      <c r="G530" s="56">
        <v>921</v>
      </c>
      <c r="H530" s="56">
        <v>10420</v>
      </c>
      <c r="I530" s="56">
        <v>10420</v>
      </c>
      <c r="J530" s="57">
        <v>611</v>
      </c>
      <c r="K530" s="47">
        <v>3838219.05</v>
      </c>
      <c r="L530" s="47">
        <v>918321</v>
      </c>
      <c r="M530" s="47"/>
      <c r="N530" s="47">
        <v>236248</v>
      </c>
      <c r="O530" s="47">
        <v>269761</v>
      </c>
      <c r="P530" s="47">
        <v>1090329</v>
      </c>
      <c r="Q530" s="47">
        <v>125526</v>
      </c>
      <c r="R530" s="47"/>
      <c r="S530" s="47"/>
      <c r="T530" s="47"/>
      <c r="U530" s="47"/>
      <c r="V530" s="47">
        <v>350000</v>
      </c>
      <c r="W530" s="47"/>
      <c r="X530" s="47"/>
      <c r="Y530" s="47"/>
      <c r="Z530" s="47"/>
      <c r="AA530" s="47"/>
      <c r="AB530" s="47">
        <v>0</v>
      </c>
      <c r="AC530" s="47"/>
      <c r="AD530" s="189" t="e">
        <f aca="true" t="shared" si="40" ref="AD530:AD593">AC530/AB530*100</f>
        <v>#DIV/0!</v>
      </c>
    </row>
    <row r="531" spans="1:30" s="40" customFormat="1" ht="89.25" hidden="1">
      <c r="A531" s="22" t="s">
        <v>99</v>
      </c>
      <c r="B531" s="105" t="s">
        <v>99</v>
      </c>
      <c r="C531" s="64" t="s">
        <v>71</v>
      </c>
      <c r="D531" s="64">
        <v>1</v>
      </c>
      <c r="E531" s="64">
        <v>22</v>
      </c>
      <c r="F531" s="64">
        <v>2</v>
      </c>
      <c r="G531" s="64">
        <v>921</v>
      </c>
      <c r="H531" s="64">
        <v>10430</v>
      </c>
      <c r="I531" s="64">
        <v>10430</v>
      </c>
      <c r="J531" s="41"/>
      <c r="K531" s="42">
        <f>K532</f>
        <v>5851970</v>
      </c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>
        <f>AB532</f>
        <v>0</v>
      </c>
      <c r="AC531" s="42"/>
      <c r="AD531" s="189" t="e">
        <f t="shared" si="40"/>
        <v>#DIV/0!</v>
      </c>
    </row>
    <row r="532" spans="1:30" s="40" customFormat="1" ht="38.25" hidden="1">
      <c r="A532" s="20" t="s">
        <v>66</v>
      </c>
      <c r="B532" s="54" t="s">
        <v>66</v>
      </c>
      <c r="C532" s="56" t="s">
        <v>71</v>
      </c>
      <c r="D532" s="56">
        <v>1</v>
      </c>
      <c r="E532" s="56">
        <v>22</v>
      </c>
      <c r="F532" s="56">
        <v>2</v>
      </c>
      <c r="G532" s="56">
        <v>921</v>
      </c>
      <c r="H532" s="56">
        <v>10430</v>
      </c>
      <c r="I532" s="56">
        <v>10430</v>
      </c>
      <c r="J532" s="57">
        <v>600</v>
      </c>
      <c r="K532" s="47">
        <f>K533</f>
        <v>5851970</v>
      </c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>
        <f>AB533</f>
        <v>0</v>
      </c>
      <c r="AC532" s="47"/>
      <c r="AD532" s="189" t="e">
        <f t="shared" si="40"/>
        <v>#DIV/0!</v>
      </c>
    </row>
    <row r="533" spans="1:30" s="40" customFormat="1" ht="12.75" hidden="1">
      <c r="A533" s="20" t="s">
        <v>49</v>
      </c>
      <c r="B533" s="54" t="s">
        <v>49</v>
      </c>
      <c r="C533" s="56" t="s">
        <v>71</v>
      </c>
      <c r="D533" s="56">
        <v>1</v>
      </c>
      <c r="E533" s="56">
        <v>22</v>
      </c>
      <c r="F533" s="56">
        <v>2</v>
      </c>
      <c r="G533" s="56">
        <v>921</v>
      </c>
      <c r="H533" s="56">
        <v>10430</v>
      </c>
      <c r="I533" s="56">
        <v>10430</v>
      </c>
      <c r="J533" s="57">
        <v>610</v>
      </c>
      <c r="K533" s="47">
        <f>K534</f>
        <v>5851970</v>
      </c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>
        <f>AB534</f>
        <v>0</v>
      </c>
      <c r="AC533" s="47"/>
      <c r="AD533" s="189" t="e">
        <f t="shared" si="40"/>
        <v>#DIV/0!</v>
      </c>
    </row>
    <row r="534" spans="1:30" s="44" customFormat="1" ht="76.5" hidden="1">
      <c r="A534" s="20" t="s">
        <v>22</v>
      </c>
      <c r="B534" s="54" t="s">
        <v>22</v>
      </c>
      <c r="C534" s="56" t="s">
        <v>71</v>
      </c>
      <c r="D534" s="56">
        <v>1</v>
      </c>
      <c r="E534" s="56">
        <v>22</v>
      </c>
      <c r="F534" s="56">
        <v>2</v>
      </c>
      <c r="G534" s="56">
        <v>921</v>
      </c>
      <c r="H534" s="56">
        <v>10430</v>
      </c>
      <c r="I534" s="56">
        <v>10430</v>
      </c>
      <c r="J534" s="57">
        <v>611</v>
      </c>
      <c r="K534" s="47">
        <v>5851970</v>
      </c>
      <c r="L534" s="47"/>
      <c r="M534" s="47">
        <v>124300</v>
      </c>
      <c r="N534" s="47">
        <v>64550</v>
      </c>
      <c r="O534" s="47">
        <v>362739</v>
      </c>
      <c r="P534" s="47"/>
      <c r="Q534" s="47"/>
      <c r="R534" s="47"/>
      <c r="S534" s="47"/>
      <c r="T534" s="47"/>
      <c r="U534" s="47">
        <v>340113</v>
      </c>
      <c r="V534" s="47"/>
      <c r="W534" s="47"/>
      <c r="X534" s="47"/>
      <c r="Y534" s="47"/>
      <c r="Z534" s="47"/>
      <c r="AA534" s="47"/>
      <c r="AB534" s="47">
        <v>0</v>
      </c>
      <c r="AC534" s="47"/>
      <c r="AD534" s="189" t="e">
        <f t="shared" si="40"/>
        <v>#DIV/0!</v>
      </c>
    </row>
    <row r="535" spans="1:30" s="40" customFormat="1" ht="89.25" hidden="1">
      <c r="A535" s="22" t="s">
        <v>100</v>
      </c>
      <c r="B535" s="105" t="s">
        <v>100</v>
      </c>
      <c r="C535" s="64" t="s">
        <v>71</v>
      </c>
      <c r="D535" s="64">
        <v>1</v>
      </c>
      <c r="E535" s="64">
        <v>22</v>
      </c>
      <c r="F535" s="64">
        <v>2</v>
      </c>
      <c r="G535" s="64">
        <v>921</v>
      </c>
      <c r="H535" s="64">
        <v>10440</v>
      </c>
      <c r="I535" s="64">
        <v>10440</v>
      </c>
      <c r="J535" s="41"/>
      <c r="K535" s="42">
        <f>K536</f>
        <v>3564951</v>
      </c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>
        <f>AB536</f>
        <v>0</v>
      </c>
      <c r="AC535" s="42"/>
      <c r="AD535" s="189" t="e">
        <f t="shared" si="40"/>
        <v>#DIV/0!</v>
      </c>
    </row>
    <row r="536" spans="1:30" s="40" customFormat="1" ht="38.25" hidden="1">
      <c r="A536" s="20" t="s">
        <v>66</v>
      </c>
      <c r="B536" s="54" t="s">
        <v>66</v>
      </c>
      <c r="C536" s="56" t="s">
        <v>71</v>
      </c>
      <c r="D536" s="56">
        <v>1</v>
      </c>
      <c r="E536" s="56">
        <v>22</v>
      </c>
      <c r="F536" s="56">
        <v>2</v>
      </c>
      <c r="G536" s="56">
        <v>921</v>
      </c>
      <c r="H536" s="56">
        <v>10440</v>
      </c>
      <c r="I536" s="56">
        <v>10440</v>
      </c>
      <c r="J536" s="57">
        <v>600</v>
      </c>
      <c r="K536" s="47">
        <f>K537</f>
        <v>3564951</v>
      </c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>
        <f>AB537</f>
        <v>0</v>
      </c>
      <c r="AC536" s="47"/>
      <c r="AD536" s="189" t="e">
        <f t="shared" si="40"/>
        <v>#DIV/0!</v>
      </c>
    </row>
    <row r="537" spans="1:30" s="40" customFormat="1" ht="12.75" hidden="1">
      <c r="A537" s="20" t="s">
        <v>49</v>
      </c>
      <c r="B537" s="54" t="s">
        <v>49</v>
      </c>
      <c r="C537" s="56" t="s">
        <v>71</v>
      </c>
      <c r="D537" s="56">
        <v>1</v>
      </c>
      <c r="E537" s="56">
        <v>22</v>
      </c>
      <c r="F537" s="56">
        <v>2</v>
      </c>
      <c r="G537" s="56">
        <v>921</v>
      </c>
      <c r="H537" s="56">
        <v>10440</v>
      </c>
      <c r="I537" s="56">
        <v>10440</v>
      </c>
      <c r="J537" s="57">
        <v>610</v>
      </c>
      <c r="K537" s="47">
        <f>K538</f>
        <v>3564951</v>
      </c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>
        <f>AB538</f>
        <v>0</v>
      </c>
      <c r="AC537" s="47"/>
      <c r="AD537" s="189" t="e">
        <f t="shared" si="40"/>
        <v>#DIV/0!</v>
      </c>
    </row>
    <row r="538" spans="1:30" s="44" customFormat="1" ht="76.5" hidden="1">
      <c r="A538" s="20" t="s">
        <v>22</v>
      </c>
      <c r="B538" s="54" t="s">
        <v>22</v>
      </c>
      <c r="C538" s="56" t="s">
        <v>71</v>
      </c>
      <c r="D538" s="56">
        <v>1</v>
      </c>
      <c r="E538" s="56">
        <v>22</v>
      </c>
      <c r="F538" s="56">
        <v>2</v>
      </c>
      <c r="G538" s="56">
        <v>921</v>
      </c>
      <c r="H538" s="56">
        <v>10440</v>
      </c>
      <c r="I538" s="56">
        <v>10440</v>
      </c>
      <c r="J538" s="57">
        <v>611</v>
      </c>
      <c r="K538" s="47">
        <v>3564951</v>
      </c>
      <c r="L538" s="47"/>
      <c r="M538" s="47"/>
      <c r="N538" s="47"/>
      <c r="O538" s="47">
        <v>45000</v>
      </c>
      <c r="P538" s="47">
        <v>0</v>
      </c>
      <c r="Q538" s="47">
        <v>149897</v>
      </c>
      <c r="R538" s="47"/>
      <c r="S538" s="47">
        <v>50000</v>
      </c>
      <c r="T538" s="47">
        <v>95649</v>
      </c>
      <c r="U538" s="47">
        <v>477075</v>
      </c>
      <c r="V538" s="47">
        <v>0</v>
      </c>
      <c r="W538" s="47"/>
      <c r="X538" s="47"/>
      <c r="Y538" s="47"/>
      <c r="Z538" s="47"/>
      <c r="AA538" s="47"/>
      <c r="AB538" s="47">
        <v>0</v>
      </c>
      <c r="AC538" s="47"/>
      <c r="AD538" s="189" t="e">
        <f t="shared" si="40"/>
        <v>#DIV/0!</v>
      </c>
    </row>
    <row r="539" spans="1:30" s="40" customFormat="1" ht="89.25" hidden="1">
      <c r="A539" s="22" t="s">
        <v>101</v>
      </c>
      <c r="B539" s="105" t="s">
        <v>101</v>
      </c>
      <c r="C539" s="64" t="s">
        <v>71</v>
      </c>
      <c r="D539" s="64">
        <v>1</v>
      </c>
      <c r="E539" s="64">
        <v>22</v>
      </c>
      <c r="F539" s="64">
        <v>2</v>
      </c>
      <c r="G539" s="64">
        <v>921</v>
      </c>
      <c r="H539" s="64">
        <v>10450</v>
      </c>
      <c r="I539" s="64">
        <v>10450</v>
      </c>
      <c r="J539" s="41"/>
      <c r="K539" s="42">
        <f>K540</f>
        <v>3130999</v>
      </c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>
        <f>AB540</f>
        <v>0</v>
      </c>
      <c r="AC539" s="42"/>
      <c r="AD539" s="189" t="e">
        <f t="shared" si="40"/>
        <v>#DIV/0!</v>
      </c>
    </row>
    <row r="540" spans="1:30" s="40" customFormat="1" ht="38.25" hidden="1">
      <c r="A540" s="20" t="s">
        <v>66</v>
      </c>
      <c r="B540" s="54" t="s">
        <v>66</v>
      </c>
      <c r="C540" s="56" t="s">
        <v>71</v>
      </c>
      <c r="D540" s="56">
        <v>1</v>
      </c>
      <c r="E540" s="56">
        <v>22</v>
      </c>
      <c r="F540" s="56">
        <v>2</v>
      </c>
      <c r="G540" s="56">
        <v>921</v>
      </c>
      <c r="H540" s="56">
        <v>10450</v>
      </c>
      <c r="I540" s="56">
        <v>10450</v>
      </c>
      <c r="J540" s="57">
        <v>600</v>
      </c>
      <c r="K540" s="47">
        <f>K541</f>
        <v>3130999</v>
      </c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>
        <f>AB541</f>
        <v>0</v>
      </c>
      <c r="AC540" s="47"/>
      <c r="AD540" s="189" t="e">
        <f t="shared" si="40"/>
        <v>#DIV/0!</v>
      </c>
    </row>
    <row r="541" spans="1:30" s="40" customFormat="1" ht="12.75" hidden="1">
      <c r="A541" s="20" t="s">
        <v>49</v>
      </c>
      <c r="B541" s="54" t="s">
        <v>49</v>
      </c>
      <c r="C541" s="56" t="s">
        <v>71</v>
      </c>
      <c r="D541" s="56">
        <v>1</v>
      </c>
      <c r="E541" s="56">
        <v>22</v>
      </c>
      <c r="F541" s="56">
        <v>2</v>
      </c>
      <c r="G541" s="56">
        <v>921</v>
      </c>
      <c r="H541" s="56">
        <v>10450</v>
      </c>
      <c r="I541" s="56">
        <v>10450</v>
      </c>
      <c r="J541" s="57">
        <v>610</v>
      </c>
      <c r="K541" s="47">
        <f>K542</f>
        <v>3130999</v>
      </c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>
        <f>AB542</f>
        <v>0</v>
      </c>
      <c r="AC541" s="47"/>
      <c r="AD541" s="189" t="e">
        <f t="shared" si="40"/>
        <v>#DIV/0!</v>
      </c>
    </row>
    <row r="542" spans="1:30" s="44" customFormat="1" ht="76.5" hidden="1">
      <c r="A542" s="20" t="s">
        <v>22</v>
      </c>
      <c r="B542" s="54" t="s">
        <v>22</v>
      </c>
      <c r="C542" s="56" t="s">
        <v>71</v>
      </c>
      <c r="D542" s="56">
        <v>1</v>
      </c>
      <c r="E542" s="56">
        <v>22</v>
      </c>
      <c r="F542" s="56">
        <v>2</v>
      </c>
      <c r="G542" s="56">
        <v>921</v>
      </c>
      <c r="H542" s="56">
        <v>10450</v>
      </c>
      <c r="I542" s="56">
        <v>10450</v>
      </c>
      <c r="J542" s="57">
        <v>611</v>
      </c>
      <c r="K542" s="47">
        <v>3130999</v>
      </c>
      <c r="L542" s="47">
        <v>552879</v>
      </c>
      <c r="M542" s="47"/>
      <c r="N542" s="47"/>
      <c r="O542" s="47">
        <v>4300</v>
      </c>
      <c r="P542" s="47"/>
      <c r="Q542" s="47"/>
      <c r="R542" s="47"/>
      <c r="S542" s="47"/>
      <c r="T542" s="47"/>
      <c r="U542" s="47">
        <v>181560</v>
      </c>
      <c r="V542" s="47">
        <v>578603</v>
      </c>
      <c r="W542" s="47"/>
      <c r="X542" s="47"/>
      <c r="Y542" s="47"/>
      <c r="Z542" s="47"/>
      <c r="AA542" s="47"/>
      <c r="AB542" s="47">
        <v>0</v>
      </c>
      <c r="AC542" s="47"/>
      <c r="AD542" s="189" t="e">
        <f t="shared" si="40"/>
        <v>#DIV/0!</v>
      </c>
    </row>
    <row r="543" spans="1:30" s="40" customFormat="1" ht="89.25" hidden="1">
      <c r="A543" s="22" t="s">
        <v>102</v>
      </c>
      <c r="B543" s="105" t="s">
        <v>102</v>
      </c>
      <c r="C543" s="64" t="s">
        <v>71</v>
      </c>
      <c r="D543" s="64">
        <v>1</v>
      </c>
      <c r="E543" s="64">
        <v>22</v>
      </c>
      <c r="F543" s="64">
        <v>2</v>
      </c>
      <c r="G543" s="64">
        <v>921</v>
      </c>
      <c r="H543" s="64">
        <v>10460</v>
      </c>
      <c r="I543" s="64">
        <v>10460</v>
      </c>
      <c r="J543" s="41"/>
      <c r="K543" s="42">
        <f>K544</f>
        <v>3640519.87</v>
      </c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>
        <f>AB544</f>
        <v>0</v>
      </c>
      <c r="AC543" s="42"/>
      <c r="AD543" s="189" t="e">
        <f t="shared" si="40"/>
        <v>#DIV/0!</v>
      </c>
    </row>
    <row r="544" spans="1:30" s="40" customFormat="1" ht="38.25" hidden="1">
      <c r="A544" s="20" t="s">
        <v>66</v>
      </c>
      <c r="B544" s="54" t="s">
        <v>66</v>
      </c>
      <c r="C544" s="56" t="s">
        <v>71</v>
      </c>
      <c r="D544" s="56">
        <v>1</v>
      </c>
      <c r="E544" s="56">
        <v>22</v>
      </c>
      <c r="F544" s="56">
        <v>2</v>
      </c>
      <c r="G544" s="56">
        <v>921</v>
      </c>
      <c r="H544" s="56">
        <v>10460</v>
      </c>
      <c r="I544" s="56">
        <v>10460</v>
      </c>
      <c r="J544" s="57">
        <v>600</v>
      </c>
      <c r="K544" s="47">
        <f>K545</f>
        <v>3640519.87</v>
      </c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>
        <f>AB545</f>
        <v>0</v>
      </c>
      <c r="AC544" s="47"/>
      <c r="AD544" s="189" t="e">
        <f t="shared" si="40"/>
        <v>#DIV/0!</v>
      </c>
    </row>
    <row r="545" spans="1:30" s="40" customFormat="1" ht="12.75" hidden="1">
      <c r="A545" s="20" t="s">
        <v>49</v>
      </c>
      <c r="B545" s="54" t="s">
        <v>49</v>
      </c>
      <c r="C545" s="56" t="s">
        <v>71</v>
      </c>
      <c r="D545" s="56">
        <v>1</v>
      </c>
      <c r="E545" s="56">
        <v>22</v>
      </c>
      <c r="F545" s="56">
        <v>2</v>
      </c>
      <c r="G545" s="56">
        <v>921</v>
      </c>
      <c r="H545" s="56">
        <v>10460</v>
      </c>
      <c r="I545" s="56">
        <v>10460</v>
      </c>
      <c r="J545" s="57">
        <v>610</v>
      </c>
      <c r="K545" s="47">
        <f>K546</f>
        <v>3640519.87</v>
      </c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>
        <f>AB546</f>
        <v>0</v>
      </c>
      <c r="AC545" s="47"/>
      <c r="AD545" s="189" t="e">
        <f t="shared" si="40"/>
        <v>#DIV/0!</v>
      </c>
    </row>
    <row r="546" spans="1:30" s="44" customFormat="1" ht="76.5" hidden="1">
      <c r="A546" s="20" t="s">
        <v>22</v>
      </c>
      <c r="B546" s="54" t="s">
        <v>22</v>
      </c>
      <c r="C546" s="56" t="s">
        <v>71</v>
      </c>
      <c r="D546" s="56">
        <v>1</v>
      </c>
      <c r="E546" s="56">
        <v>22</v>
      </c>
      <c r="F546" s="56">
        <v>2</v>
      </c>
      <c r="G546" s="56">
        <v>921</v>
      </c>
      <c r="H546" s="56">
        <v>10460</v>
      </c>
      <c r="I546" s="56">
        <v>10460</v>
      </c>
      <c r="J546" s="57">
        <v>611</v>
      </c>
      <c r="K546" s="47">
        <v>3640519.87</v>
      </c>
      <c r="L546" s="47">
        <v>135600</v>
      </c>
      <c r="M546" s="47"/>
      <c r="N546" s="47"/>
      <c r="O546" s="47">
        <v>94550</v>
      </c>
      <c r="P546" s="47"/>
      <c r="Q546" s="47"/>
      <c r="R546" s="47"/>
      <c r="S546" s="47"/>
      <c r="T546" s="47">
        <v>785252</v>
      </c>
      <c r="U546" s="47">
        <v>73970.2</v>
      </c>
      <c r="V546" s="47">
        <v>1000000</v>
      </c>
      <c r="W546" s="47"/>
      <c r="X546" s="47"/>
      <c r="Y546" s="47"/>
      <c r="Z546" s="47"/>
      <c r="AA546" s="47"/>
      <c r="AB546" s="47">
        <v>0</v>
      </c>
      <c r="AC546" s="47"/>
      <c r="AD546" s="189" t="e">
        <f t="shared" si="40"/>
        <v>#DIV/0!</v>
      </c>
    </row>
    <row r="547" spans="1:30" s="40" customFormat="1" ht="76.5" hidden="1">
      <c r="A547" s="22" t="s">
        <v>103</v>
      </c>
      <c r="B547" s="105" t="s">
        <v>103</v>
      </c>
      <c r="C547" s="64" t="s">
        <v>71</v>
      </c>
      <c r="D547" s="64">
        <v>1</v>
      </c>
      <c r="E547" s="64">
        <v>22</v>
      </c>
      <c r="F547" s="64">
        <v>2</v>
      </c>
      <c r="G547" s="64">
        <v>921</v>
      </c>
      <c r="H547" s="64">
        <v>10470</v>
      </c>
      <c r="I547" s="64">
        <v>10470</v>
      </c>
      <c r="J547" s="41"/>
      <c r="K547" s="42">
        <f>K548</f>
        <v>6570765</v>
      </c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>
        <f>AB548</f>
        <v>0</v>
      </c>
      <c r="AC547" s="42"/>
      <c r="AD547" s="189" t="e">
        <f t="shared" si="40"/>
        <v>#DIV/0!</v>
      </c>
    </row>
    <row r="548" spans="1:30" s="40" customFormat="1" ht="38.25" hidden="1">
      <c r="A548" s="20" t="s">
        <v>66</v>
      </c>
      <c r="B548" s="54" t="s">
        <v>66</v>
      </c>
      <c r="C548" s="56" t="s">
        <v>71</v>
      </c>
      <c r="D548" s="56">
        <v>1</v>
      </c>
      <c r="E548" s="56">
        <v>22</v>
      </c>
      <c r="F548" s="56">
        <v>2</v>
      </c>
      <c r="G548" s="56">
        <v>921</v>
      </c>
      <c r="H548" s="56">
        <v>10470</v>
      </c>
      <c r="I548" s="56">
        <v>10470</v>
      </c>
      <c r="J548" s="57">
        <v>600</v>
      </c>
      <c r="K548" s="47">
        <f>K549</f>
        <v>6570765</v>
      </c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>
        <f>AB549</f>
        <v>0</v>
      </c>
      <c r="AC548" s="47"/>
      <c r="AD548" s="189" t="e">
        <f t="shared" si="40"/>
        <v>#DIV/0!</v>
      </c>
    </row>
    <row r="549" spans="1:30" s="40" customFormat="1" ht="12.75" hidden="1">
      <c r="A549" s="20" t="s">
        <v>49</v>
      </c>
      <c r="B549" s="54" t="s">
        <v>49</v>
      </c>
      <c r="C549" s="56" t="s">
        <v>71</v>
      </c>
      <c r="D549" s="56">
        <v>1</v>
      </c>
      <c r="E549" s="56">
        <v>22</v>
      </c>
      <c r="F549" s="56">
        <v>2</v>
      </c>
      <c r="G549" s="56">
        <v>921</v>
      </c>
      <c r="H549" s="56">
        <v>10470</v>
      </c>
      <c r="I549" s="56">
        <v>10470</v>
      </c>
      <c r="J549" s="57">
        <v>610</v>
      </c>
      <c r="K549" s="47">
        <f>K550</f>
        <v>6570765</v>
      </c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>
        <f>AB550</f>
        <v>0</v>
      </c>
      <c r="AC549" s="47"/>
      <c r="AD549" s="189" t="e">
        <f t="shared" si="40"/>
        <v>#DIV/0!</v>
      </c>
    </row>
    <row r="550" spans="1:30" s="44" customFormat="1" ht="76.5" hidden="1">
      <c r="A550" s="20" t="s">
        <v>22</v>
      </c>
      <c r="B550" s="54" t="s">
        <v>22</v>
      </c>
      <c r="C550" s="56" t="s">
        <v>71</v>
      </c>
      <c r="D550" s="56">
        <v>1</v>
      </c>
      <c r="E550" s="56">
        <v>22</v>
      </c>
      <c r="F550" s="56">
        <v>2</v>
      </c>
      <c r="G550" s="56">
        <v>921</v>
      </c>
      <c r="H550" s="56">
        <v>10470</v>
      </c>
      <c r="I550" s="56">
        <v>10470</v>
      </c>
      <c r="J550" s="57">
        <v>611</v>
      </c>
      <c r="K550" s="47">
        <v>6570765</v>
      </c>
      <c r="L550" s="47"/>
      <c r="M550" s="47"/>
      <c r="N550" s="47"/>
      <c r="O550" s="47"/>
      <c r="P550" s="47">
        <v>25291</v>
      </c>
      <c r="Q550" s="47"/>
      <c r="R550" s="47"/>
      <c r="S550" s="47">
        <v>1960139</v>
      </c>
      <c r="T550" s="47"/>
      <c r="U550" s="47">
        <v>1021740.82</v>
      </c>
      <c r="V550" s="47">
        <v>527000</v>
      </c>
      <c r="W550" s="47"/>
      <c r="X550" s="47"/>
      <c r="Y550" s="47"/>
      <c r="Z550" s="47"/>
      <c r="AA550" s="47"/>
      <c r="AB550" s="47">
        <v>0</v>
      </c>
      <c r="AC550" s="47"/>
      <c r="AD550" s="189" t="e">
        <f t="shared" si="40"/>
        <v>#DIV/0!</v>
      </c>
    </row>
    <row r="551" spans="1:30" s="40" customFormat="1" ht="76.5" hidden="1">
      <c r="A551" s="22" t="s">
        <v>104</v>
      </c>
      <c r="B551" s="105" t="s">
        <v>104</v>
      </c>
      <c r="C551" s="64" t="s">
        <v>71</v>
      </c>
      <c r="D551" s="64">
        <v>1</v>
      </c>
      <c r="E551" s="64">
        <v>22</v>
      </c>
      <c r="F551" s="64">
        <v>2</v>
      </c>
      <c r="G551" s="64">
        <v>921</v>
      </c>
      <c r="H551" s="64">
        <v>10480</v>
      </c>
      <c r="I551" s="64">
        <v>10480</v>
      </c>
      <c r="J551" s="41"/>
      <c r="K551" s="42">
        <f>K552</f>
        <v>4174010.09</v>
      </c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>
        <f>AB552</f>
        <v>0</v>
      </c>
      <c r="AC551" s="42"/>
      <c r="AD551" s="189" t="e">
        <f t="shared" si="40"/>
        <v>#DIV/0!</v>
      </c>
    </row>
    <row r="552" spans="1:30" s="40" customFormat="1" ht="38.25" hidden="1">
      <c r="A552" s="20" t="s">
        <v>66</v>
      </c>
      <c r="B552" s="54" t="s">
        <v>66</v>
      </c>
      <c r="C552" s="56" t="s">
        <v>71</v>
      </c>
      <c r="D552" s="56">
        <v>1</v>
      </c>
      <c r="E552" s="56">
        <v>22</v>
      </c>
      <c r="F552" s="56">
        <v>2</v>
      </c>
      <c r="G552" s="56">
        <v>921</v>
      </c>
      <c r="H552" s="56">
        <v>10480</v>
      </c>
      <c r="I552" s="56">
        <v>10480</v>
      </c>
      <c r="J552" s="57">
        <v>600</v>
      </c>
      <c r="K552" s="47">
        <f>K553</f>
        <v>4174010.09</v>
      </c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>
        <f>AB553</f>
        <v>0</v>
      </c>
      <c r="AC552" s="47"/>
      <c r="AD552" s="189" t="e">
        <f t="shared" si="40"/>
        <v>#DIV/0!</v>
      </c>
    </row>
    <row r="553" spans="1:30" s="40" customFormat="1" ht="12.75" hidden="1">
      <c r="A553" s="20" t="s">
        <v>49</v>
      </c>
      <c r="B553" s="54" t="s">
        <v>49</v>
      </c>
      <c r="C553" s="56" t="s">
        <v>71</v>
      </c>
      <c r="D553" s="56">
        <v>1</v>
      </c>
      <c r="E553" s="56">
        <v>22</v>
      </c>
      <c r="F553" s="56">
        <v>2</v>
      </c>
      <c r="G553" s="56">
        <v>921</v>
      </c>
      <c r="H553" s="56">
        <v>10480</v>
      </c>
      <c r="I553" s="56">
        <v>10480</v>
      </c>
      <c r="J553" s="57">
        <v>610</v>
      </c>
      <c r="K553" s="47">
        <f>K554</f>
        <v>4174010.09</v>
      </c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>
        <f>AB554</f>
        <v>0</v>
      </c>
      <c r="AC553" s="47"/>
      <c r="AD553" s="189" t="e">
        <f t="shared" si="40"/>
        <v>#DIV/0!</v>
      </c>
    </row>
    <row r="554" spans="1:30" s="44" customFormat="1" ht="76.5" hidden="1">
      <c r="A554" s="20" t="s">
        <v>22</v>
      </c>
      <c r="B554" s="54" t="s">
        <v>22</v>
      </c>
      <c r="C554" s="56" t="s">
        <v>71</v>
      </c>
      <c r="D554" s="56">
        <v>1</v>
      </c>
      <c r="E554" s="56">
        <v>22</v>
      </c>
      <c r="F554" s="56">
        <v>2</v>
      </c>
      <c r="G554" s="56">
        <v>921</v>
      </c>
      <c r="H554" s="56">
        <v>10480</v>
      </c>
      <c r="I554" s="56">
        <v>10480</v>
      </c>
      <c r="J554" s="57">
        <v>611</v>
      </c>
      <c r="K554" s="47">
        <v>4174010.09</v>
      </c>
      <c r="L554" s="47"/>
      <c r="M554" s="47"/>
      <c r="N554" s="47"/>
      <c r="O554" s="47"/>
      <c r="P554" s="47">
        <v>656045</v>
      </c>
      <c r="Q554" s="47">
        <v>90400</v>
      </c>
      <c r="R554" s="47"/>
      <c r="S554" s="47"/>
      <c r="T554" s="47">
        <v>377585</v>
      </c>
      <c r="U554" s="47"/>
      <c r="V554" s="47"/>
      <c r="W554" s="47"/>
      <c r="X554" s="47"/>
      <c r="Y554" s="47"/>
      <c r="Z554" s="47"/>
      <c r="AA554" s="47"/>
      <c r="AB554" s="47">
        <v>0</v>
      </c>
      <c r="AC554" s="47"/>
      <c r="AD554" s="189" t="e">
        <f t="shared" si="40"/>
        <v>#DIV/0!</v>
      </c>
    </row>
    <row r="555" spans="1:30" s="40" customFormat="1" ht="76.5" hidden="1">
      <c r="A555" s="22" t="s">
        <v>105</v>
      </c>
      <c r="B555" s="105" t="s">
        <v>105</v>
      </c>
      <c r="C555" s="64" t="s">
        <v>71</v>
      </c>
      <c r="D555" s="64">
        <v>1</v>
      </c>
      <c r="E555" s="64">
        <v>22</v>
      </c>
      <c r="F555" s="64">
        <v>2</v>
      </c>
      <c r="G555" s="64">
        <v>921</v>
      </c>
      <c r="H555" s="64">
        <v>10490</v>
      </c>
      <c r="I555" s="64">
        <v>10490</v>
      </c>
      <c r="J555" s="41"/>
      <c r="K555" s="42">
        <f>K556</f>
        <v>8092867</v>
      </c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>
        <f>AB556</f>
        <v>0</v>
      </c>
      <c r="AC555" s="42"/>
      <c r="AD555" s="189" t="e">
        <f t="shared" si="40"/>
        <v>#DIV/0!</v>
      </c>
    </row>
    <row r="556" spans="1:30" s="40" customFormat="1" ht="38.25" hidden="1">
      <c r="A556" s="20" t="s">
        <v>66</v>
      </c>
      <c r="B556" s="54" t="s">
        <v>66</v>
      </c>
      <c r="C556" s="56" t="s">
        <v>71</v>
      </c>
      <c r="D556" s="56">
        <v>1</v>
      </c>
      <c r="E556" s="56">
        <v>22</v>
      </c>
      <c r="F556" s="56">
        <v>2</v>
      </c>
      <c r="G556" s="56">
        <v>921</v>
      </c>
      <c r="H556" s="56">
        <v>10490</v>
      </c>
      <c r="I556" s="56">
        <v>10490</v>
      </c>
      <c r="J556" s="57">
        <v>600</v>
      </c>
      <c r="K556" s="47">
        <f>K557</f>
        <v>8092867</v>
      </c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>
        <f>AB557</f>
        <v>0</v>
      </c>
      <c r="AC556" s="47"/>
      <c r="AD556" s="189" t="e">
        <f t="shared" si="40"/>
        <v>#DIV/0!</v>
      </c>
    </row>
    <row r="557" spans="1:30" s="40" customFormat="1" ht="12.75" hidden="1">
      <c r="A557" s="20" t="s">
        <v>49</v>
      </c>
      <c r="B557" s="54" t="s">
        <v>49</v>
      </c>
      <c r="C557" s="56" t="s">
        <v>71</v>
      </c>
      <c r="D557" s="56">
        <v>1</v>
      </c>
      <c r="E557" s="56">
        <v>22</v>
      </c>
      <c r="F557" s="56">
        <v>2</v>
      </c>
      <c r="G557" s="56">
        <v>921</v>
      </c>
      <c r="H557" s="56">
        <v>10490</v>
      </c>
      <c r="I557" s="56">
        <v>10490</v>
      </c>
      <c r="J557" s="57">
        <v>610</v>
      </c>
      <c r="K557" s="47">
        <f>K558</f>
        <v>8092867</v>
      </c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>
        <f>AB558</f>
        <v>0</v>
      </c>
      <c r="AC557" s="47"/>
      <c r="AD557" s="189" t="e">
        <f t="shared" si="40"/>
        <v>#DIV/0!</v>
      </c>
    </row>
    <row r="558" spans="1:30" s="44" customFormat="1" ht="76.5" hidden="1">
      <c r="A558" s="20" t="s">
        <v>22</v>
      </c>
      <c r="B558" s="54" t="s">
        <v>22</v>
      </c>
      <c r="C558" s="56" t="s">
        <v>71</v>
      </c>
      <c r="D558" s="56">
        <v>1</v>
      </c>
      <c r="E558" s="56">
        <v>22</v>
      </c>
      <c r="F558" s="56">
        <v>2</v>
      </c>
      <c r="G558" s="56">
        <v>921</v>
      </c>
      <c r="H558" s="56">
        <v>10490</v>
      </c>
      <c r="I558" s="56">
        <v>10490</v>
      </c>
      <c r="J558" s="57">
        <v>611</v>
      </c>
      <c r="K558" s="47">
        <v>8092867</v>
      </c>
      <c r="L558" s="47"/>
      <c r="M558" s="47"/>
      <c r="N558" s="47"/>
      <c r="O558" s="47"/>
      <c r="P558" s="47"/>
      <c r="Q558" s="47">
        <v>120880</v>
      </c>
      <c r="R558" s="47"/>
      <c r="S558" s="47">
        <v>4039861</v>
      </c>
      <c r="T558" s="47"/>
      <c r="U558" s="47">
        <v>248956</v>
      </c>
      <c r="V558" s="47">
        <v>3836222</v>
      </c>
      <c r="W558" s="47"/>
      <c r="X558" s="47"/>
      <c r="Y558" s="47"/>
      <c r="Z558" s="47"/>
      <c r="AA558" s="47"/>
      <c r="AB558" s="47">
        <v>0</v>
      </c>
      <c r="AC558" s="47"/>
      <c r="AD558" s="189" t="e">
        <f t="shared" si="40"/>
        <v>#DIV/0!</v>
      </c>
    </row>
    <row r="559" spans="1:30" s="40" customFormat="1" ht="89.25" hidden="1">
      <c r="A559" s="22" t="s">
        <v>106</v>
      </c>
      <c r="B559" s="105" t="s">
        <v>106</v>
      </c>
      <c r="C559" s="64" t="s">
        <v>71</v>
      </c>
      <c r="D559" s="64">
        <v>1</v>
      </c>
      <c r="E559" s="64">
        <v>22</v>
      </c>
      <c r="F559" s="64">
        <v>2</v>
      </c>
      <c r="G559" s="64">
        <v>921</v>
      </c>
      <c r="H559" s="64">
        <v>10500</v>
      </c>
      <c r="I559" s="64">
        <v>10500</v>
      </c>
      <c r="J559" s="41"/>
      <c r="K559" s="42">
        <f>K560</f>
        <v>2902735.15</v>
      </c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>
        <f>AB560</f>
        <v>0</v>
      </c>
      <c r="AC559" s="42"/>
      <c r="AD559" s="189" t="e">
        <f t="shared" si="40"/>
        <v>#DIV/0!</v>
      </c>
    </row>
    <row r="560" spans="1:30" s="40" customFormat="1" ht="38.25" hidden="1">
      <c r="A560" s="20" t="s">
        <v>66</v>
      </c>
      <c r="B560" s="54" t="s">
        <v>66</v>
      </c>
      <c r="C560" s="56" t="s">
        <v>71</v>
      </c>
      <c r="D560" s="56">
        <v>1</v>
      </c>
      <c r="E560" s="56">
        <v>22</v>
      </c>
      <c r="F560" s="56">
        <v>2</v>
      </c>
      <c r="G560" s="56">
        <v>921</v>
      </c>
      <c r="H560" s="56">
        <v>10500</v>
      </c>
      <c r="I560" s="56">
        <v>10500</v>
      </c>
      <c r="J560" s="57">
        <v>600</v>
      </c>
      <c r="K560" s="47">
        <f>K561</f>
        <v>2902735.15</v>
      </c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>
        <f>AB561</f>
        <v>0</v>
      </c>
      <c r="AC560" s="47"/>
      <c r="AD560" s="189" t="e">
        <f t="shared" si="40"/>
        <v>#DIV/0!</v>
      </c>
    </row>
    <row r="561" spans="1:30" s="40" customFormat="1" ht="12.75" hidden="1">
      <c r="A561" s="20" t="s">
        <v>49</v>
      </c>
      <c r="B561" s="54" t="s">
        <v>49</v>
      </c>
      <c r="C561" s="56" t="s">
        <v>71</v>
      </c>
      <c r="D561" s="56">
        <v>1</v>
      </c>
      <c r="E561" s="56">
        <v>22</v>
      </c>
      <c r="F561" s="56">
        <v>2</v>
      </c>
      <c r="G561" s="56">
        <v>921</v>
      </c>
      <c r="H561" s="56">
        <v>10500</v>
      </c>
      <c r="I561" s="56">
        <v>10500</v>
      </c>
      <c r="J561" s="57">
        <v>610</v>
      </c>
      <c r="K561" s="47">
        <f>K562</f>
        <v>2902735.15</v>
      </c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>
        <f>AB562</f>
        <v>0</v>
      </c>
      <c r="AC561" s="47"/>
      <c r="AD561" s="189" t="e">
        <f t="shared" si="40"/>
        <v>#DIV/0!</v>
      </c>
    </row>
    <row r="562" spans="1:30" s="44" customFormat="1" ht="76.5" hidden="1">
      <c r="A562" s="20" t="s">
        <v>22</v>
      </c>
      <c r="B562" s="54" t="s">
        <v>22</v>
      </c>
      <c r="C562" s="56" t="s">
        <v>71</v>
      </c>
      <c r="D562" s="56">
        <v>1</v>
      </c>
      <c r="E562" s="56">
        <v>22</v>
      </c>
      <c r="F562" s="56">
        <v>2</v>
      </c>
      <c r="G562" s="56">
        <v>921</v>
      </c>
      <c r="H562" s="56">
        <v>10500</v>
      </c>
      <c r="I562" s="56">
        <v>10500</v>
      </c>
      <c r="J562" s="57">
        <v>611</v>
      </c>
      <c r="K562" s="47">
        <v>2902735.15</v>
      </c>
      <c r="L562" s="47"/>
      <c r="M562" s="47"/>
      <c r="N562" s="47"/>
      <c r="O562" s="47"/>
      <c r="P562" s="47"/>
      <c r="Q562" s="47"/>
      <c r="R562" s="47"/>
      <c r="S562" s="47">
        <v>19955</v>
      </c>
      <c r="T562" s="47">
        <v>12800</v>
      </c>
      <c r="U562" s="47">
        <v>442518</v>
      </c>
      <c r="V562" s="47">
        <v>245632.54</v>
      </c>
      <c r="W562" s="47"/>
      <c r="X562" s="47"/>
      <c r="Y562" s="47"/>
      <c r="Z562" s="47"/>
      <c r="AA562" s="47"/>
      <c r="AB562" s="47">
        <v>0</v>
      </c>
      <c r="AC562" s="47"/>
      <c r="AD562" s="189" t="e">
        <f t="shared" si="40"/>
        <v>#DIV/0!</v>
      </c>
    </row>
    <row r="563" spans="1:30" s="40" customFormat="1" ht="102" hidden="1">
      <c r="A563" s="22" t="s">
        <v>107</v>
      </c>
      <c r="B563" s="105" t="s">
        <v>107</v>
      </c>
      <c r="C563" s="64" t="s">
        <v>71</v>
      </c>
      <c r="D563" s="64">
        <v>1</v>
      </c>
      <c r="E563" s="64">
        <v>22</v>
      </c>
      <c r="F563" s="64">
        <v>2</v>
      </c>
      <c r="G563" s="64">
        <v>921</v>
      </c>
      <c r="H563" s="64">
        <v>10510</v>
      </c>
      <c r="I563" s="64">
        <v>10510</v>
      </c>
      <c r="J563" s="41"/>
      <c r="K563" s="42">
        <f>K564</f>
        <v>5354318</v>
      </c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>
        <f>AB564</f>
        <v>0</v>
      </c>
      <c r="AC563" s="42"/>
      <c r="AD563" s="189" t="e">
        <f t="shared" si="40"/>
        <v>#DIV/0!</v>
      </c>
    </row>
    <row r="564" spans="1:30" s="40" customFormat="1" ht="38.25" hidden="1">
      <c r="A564" s="20" t="s">
        <v>66</v>
      </c>
      <c r="B564" s="54" t="s">
        <v>66</v>
      </c>
      <c r="C564" s="56" t="s">
        <v>71</v>
      </c>
      <c r="D564" s="56">
        <v>1</v>
      </c>
      <c r="E564" s="56">
        <v>22</v>
      </c>
      <c r="F564" s="56">
        <v>2</v>
      </c>
      <c r="G564" s="56">
        <v>921</v>
      </c>
      <c r="H564" s="56">
        <v>10510</v>
      </c>
      <c r="I564" s="56">
        <v>10510</v>
      </c>
      <c r="J564" s="57">
        <v>600</v>
      </c>
      <c r="K564" s="47">
        <f>K565</f>
        <v>5354318</v>
      </c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>
        <f>AB565</f>
        <v>0</v>
      </c>
      <c r="AC564" s="47"/>
      <c r="AD564" s="189" t="e">
        <f t="shared" si="40"/>
        <v>#DIV/0!</v>
      </c>
    </row>
    <row r="565" spans="1:30" s="40" customFormat="1" ht="12.75" hidden="1">
      <c r="A565" s="20" t="s">
        <v>49</v>
      </c>
      <c r="B565" s="54" t="s">
        <v>49</v>
      </c>
      <c r="C565" s="56" t="s">
        <v>71</v>
      </c>
      <c r="D565" s="56">
        <v>1</v>
      </c>
      <c r="E565" s="56">
        <v>22</v>
      </c>
      <c r="F565" s="56">
        <v>2</v>
      </c>
      <c r="G565" s="56">
        <v>921</v>
      </c>
      <c r="H565" s="56">
        <v>10510</v>
      </c>
      <c r="I565" s="56">
        <v>10510</v>
      </c>
      <c r="J565" s="57">
        <v>610</v>
      </c>
      <c r="K565" s="47">
        <f>K566</f>
        <v>5354318</v>
      </c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>
        <f>AB566</f>
        <v>0</v>
      </c>
      <c r="AC565" s="47"/>
      <c r="AD565" s="189" t="e">
        <f t="shared" si="40"/>
        <v>#DIV/0!</v>
      </c>
    </row>
    <row r="566" spans="1:30" s="44" customFormat="1" ht="76.5" hidden="1">
      <c r="A566" s="20" t="s">
        <v>22</v>
      </c>
      <c r="B566" s="54" t="s">
        <v>22</v>
      </c>
      <c r="C566" s="56" t="s">
        <v>71</v>
      </c>
      <c r="D566" s="56">
        <v>1</v>
      </c>
      <c r="E566" s="56">
        <v>22</v>
      </c>
      <c r="F566" s="56">
        <v>2</v>
      </c>
      <c r="G566" s="56">
        <v>921</v>
      </c>
      <c r="H566" s="56">
        <v>10510</v>
      </c>
      <c r="I566" s="56">
        <v>10510</v>
      </c>
      <c r="J566" s="57">
        <v>611</v>
      </c>
      <c r="K566" s="47">
        <v>5354318</v>
      </c>
      <c r="L566" s="47"/>
      <c r="M566" s="47"/>
      <c r="N566" s="47"/>
      <c r="O566" s="47"/>
      <c r="P566" s="47"/>
      <c r="Q566" s="47"/>
      <c r="R566" s="47"/>
      <c r="S566" s="47"/>
      <c r="T566" s="47">
        <v>1900</v>
      </c>
      <c r="U566" s="47">
        <v>1744953</v>
      </c>
      <c r="V566" s="47"/>
      <c r="W566" s="47"/>
      <c r="X566" s="47"/>
      <c r="Y566" s="47"/>
      <c r="Z566" s="47"/>
      <c r="AA566" s="47"/>
      <c r="AB566" s="47">
        <v>0</v>
      </c>
      <c r="AC566" s="47"/>
      <c r="AD566" s="189" t="e">
        <f t="shared" si="40"/>
        <v>#DIV/0!</v>
      </c>
    </row>
    <row r="567" spans="1:30" s="40" customFormat="1" ht="51" hidden="1">
      <c r="A567" s="22" t="s">
        <v>108</v>
      </c>
      <c r="B567" s="105" t="s">
        <v>108</v>
      </c>
      <c r="C567" s="64" t="s">
        <v>71</v>
      </c>
      <c r="D567" s="64">
        <v>1</v>
      </c>
      <c r="E567" s="64">
        <v>22</v>
      </c>
      <c r="F567" s="64">
        <v>2</v>
      </c>
      <c r="G567" s="64">
        <v>921</v>
      </c>
      <c r="H567" s="64">
        <v>10520</v>
      </c>
      <c r="I567" s="64">
        <v>10520</v>
      </c>
      <c r="J567" s="41"/>
      <c r="K567" s="42">
        <f>K568</f>
        <v>3342612.07</v>
      </c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>
        <f>AB568</f>
        <v>0</v>
      </c>
      <c r="AC567" s="42"/>
      <c r="AD567" s="189" t="e">
        <f t="shared" si="40"/>
        <v>#DIV/0!</v>
      </c>
    </row>
    <row r="568" spans="1:30" s="40" customFormat="1" ht="38.25" hidden="1">
      <c r="A568" s="20" t="s">
        <v>66</v>
      </c>
      <c r="B568" s="54" t="s">
        <v>66</v>
      </c>
      <c r="C568" s="56" t="s">
        <v>71</v>
      </c>
      <c r="D568" s="56">
        <v>1</v>
      </c>
      <c r="E568" s="56">
        <v>22</v>
      </c>
      <c r="F568" s="56">
        <v>2</v>
      </c>
      <c r="G568" s="56">
        <v>921</v>
      </c>
      <c r="H568" s="56">
        <v>10520</v>
      </c>
      <c r="I568" s="56">
        <v>10520</v>
      </c>
      <c r="J568" s="57">
        <v>600</v>
      </c>
      <c r="K568" s="47">
        <f>K569</f>
        <v>3342612.07</v>
      </c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>
        <f>AB569</f>
        <v>0</v>
      </c>
      <c r="AC568" s="47"/>
      <c r="AD568" s="189" t="e">
        <f t="shared" si="40"/>
        <v>#DIV/0!</v>
      </c>
    </row>
    <row r="569" spans="1:30" s="40" customFormat="1" ht="12.75" hidden="1">
      <c r="A569" s="20" t="s">
        <v>49</v>
      </c>
      <c r="B569" s="54" t="s">
        <v>49</v>
      </c>
      <c r="C569" s="56" t="s">
        <v>71</v>
      </c>
      <c r="D569" s="56">
        <v>1</v>
      </c>
      <c r="E569" s="56">
        <v>22</v>
      </c>
      <c r="F569" s="56">
        <v>2</v>
      </c>
      <c r="G569" s="56">
        <v>921</v>
      </c>
      <c r="H569" s="56">
        <v>10520</v>
      </c>
      <c r="I569" s="56">
        <v>10520</v>
      </c>
      <c r="J569" s="57">
        <v>610</v>
      </c>
      <c r="K569" s="47">
        <f>K570</f>
        <v>3342612.07</v>
      </c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>
        <f>AB570</f>
        <v>0</v>
      </c>
      <c r="AC569" s="47"/>
      <c r="AD569" s="189" t="e">
        <f t="shared" si="40"/>
        <v>#DIV/0!</v>
      </c>
    </row>
    <row r="570" spans="1:30" s="44" customFormat="1" ht="76.5" hidden="1">
      <c r="A570" s="20" t="s">
        <v>22</v>
      </c>
      <c r="B570" s="54" t="s">
        <v>22</v>
      </c>
      <c r="C570" s="56" t="s">
        <v>71</v>
      </c>
      <c r="D570" s="56">
        <v>1</v>
      </c>
      <c r="E570" s="56">
        <v>22</v>
      </c>
      <c r="F570" s="56">
        <v>2</v>
      </c>
      <c r="G570" s="56">
        <v>921</v>
      </c>
      <c r="H570" s="56">
        <v>10520</v>
      </c>
      <c r="I570" s="56">
        <v>10520</v>
      </c>
      <c r="J570" s="57">
        <v>611</v>
      </c>
      <c r="K570" s="47">
        <v>3342612.07</v>
      </c>
      <c r="L570" s="47"/>
      <c r="M570" s="47"/>
      <c r="N570" s="47"/>
      <c r="O570" s="47">
        <v>-4921.45</v>
      </c>
      <c r="P570" s="47"/>
      <c r="Q570" s="47"/>
      <c r="R570" s="47"/>
      <c r="S570" s="47"/>
      <c r="T570" s="47"/>
      <c r="U570" s="47">
        <v>348201.18</v>
      </c>
      <c r="V570" s="47">
        <v>200000</v>
      </c>
      <c r="W570" s="47"/>
      <c r="X570" s="47"/>
      <c r="Y570" s="47"/>
      <c r="Z570" s="47"/>
      <c r="AA570" s="47"/>
      <c r="AB570" s="47">
        <v>0</v>
      </c>
      <c r="AC570" s="47"/>
      <c r="AD570" s="189" t="e">
        <f t="shared" si="40"/>
        <v>#DIV/0!</v>
      </c>
    </row>
    <row r="571" spans="1:30" ht="27" customHeight="1">
      <c r="A571" s="14" t="s">
        <v>209</v>
      </c>
      <c r="B571" s="95" t="s">
        <v>280</v>
      </c>
      <c r="C571" s="88" t="s">
        <v>71</v>
      </c>
      <c r="D571" s="88">
        <v>1</v>
      </c>
      <c r="E571" s="88">
        <v>22</v>
      </c>
      <c r="F571" s="88">
        <v>2</v>
      </c>
      <c r="G571" s="88">
        <v>921</v>
      </c>
      <c r="H571" s="88">
        <v>10630</v>
      </c>
      <c r="I571" s="88">
        <v>80320</v>
      </c>
      <c r="J571" s="89"/>
      <c r="K571" s="37">
        <f>K572</f>
        <v>17025222.36</v>
      </c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>
        <f>W572</f>
        <v>51772614.85</v>
      </c>
      <c r="X571" s="37"/>
      <c r="Y571" s="37"/>
      <c r="Z571" s="37"/>
      <c r="AA571" s="37"/>
      <c r="AB571" s="37">
        <f aca="true" t="shared" si="41" ref="AB571:AC573">AB572</f>
        <v>53330718.84</v>
      </c>
      <c r="AC571" s="37">
        <f t="shared" si="41"/>
        <v>37981600.63</v>
      </c>
      <c r="AD571" s="189">
        <f t="shared" si="40"/>
        <v>71.21899246089367</v>
      </c>
    </row>
    <row r="572" spans="1:30" ht="38.25">
      <c r="A572" s="5" t="s">
        <v>66</v>
      </c>
      <c r="B572" s="99" t="s">
        <v>66</v>
      </c>
      <c r="C572" s="85" t="s">
        <v>71</v>
      </c>
      <c r="D572" s="85">
        <v>1</v>
      </c>
      <c r="E572" s="85">
        <v>22</v>
      </c>
      <c r="F572" s="85">
        <v>2</v>
      </c>
      <c r="G572" s="85">
        <v>921</v>
      </c>
      <c r="H572" s="85">
        <v>10630</v>
      </c>
      <c r="I572" s="85">
        <v>80320</v>
      </c>
      <c r="J572" s="100">
        <v>600</v>
      </c>
      <c r="K572" s="34">
        <f>K573</f>
        <v>17025222.36</v>
      </c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>
        <f>W573</f>
        <v>51772614.85</v>
      </c>
      <c r="X572" s="34"/>
      <c r="Y572" s="34"/>
      <c r="Z572" s="34"/>
      <c r="AA572" s="34"/>
      <c r="AB572" s="34">
        <f t="shared" si="41"/>
        <v>53330718.84</v>
      </c>
      <c r="AC572" s="34">
        <f t="shared" si="41"/>
        <v>37981600.63</v>
      </c>
      <c r="AD572" s="191">
        <f t="shared" si="40"/>
        <v>71.21899246089367</v>
      </c>
    </row>
    <row r="573" spans="1:30" ht="12.75">
      <c r="A573" s="5" t="s">
        <v>49</v>
      </c>
      <c r="B573" s="99" t="s">
        <v>49</v>
      </c>
      <c r="C573" s="85" t="s">
        <v>71</v>
      </c>
      <c r="D573" s="85">
        <v>1</v>
      </c>
      <c r="E573" s="85">
        <v>22</v>
      </c>
      <c r="F573" s="85">
        <v>2</v>
      </c>
      <c r="G573" s="85">
        <v>921</v>
      </c>
      <c r="H573" s="85">
        <v>10630</v>
      </c>
      <c r="I573" s="85">
        <v>80320</v>
      </c>
      <c r="J573" s="100">
        <v>610</v>
      </c>
      <c r="K573" s="34">
        <f>K574</f>
        <v>17025222.36</v>
      </c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>
        <f>W574</f>
        <v>51772614.85</v>
      </c>
      <c r="X573" s="34"/>
      <c r="Y573" s="34"/>
      <c r="Z573" s="34"/>
      <c r="AA573" s="34"/>
      <c r="AB573" s="34">
        <f t="shared" si="41"/>
        <v>53330718.84</v>
      </c>
      <c r="AC573" s="34">
        <f t="shared" si="41"/>
        <v>37981600.63</v>
      </c>
      <c r="AD573" s="191">
        <f t="shared" si="40"/>
        <v>71.21899246089367</v>
      </c>
    </row>
    <row r="574" spans="1:30" s="3" customFormat="1" ht="76.5">
      <c r="A574" s="5" t="s">
        <v>22</v>
      </c>
      <c r="B574" s="99" t="s">
        <v>22</v>
      </c>
      <c r="C574" s="85" t="s">
        <v>71</v>
      </c>
      <c r="D574" s="85">
        <v>1</v>
      </c>
      <c r="E574" s="85">
        <v>22</v>
      </c>
      <c r="F574" s="85">
        <v>2</v>
      </c>
      <c r="G574" s="85">
        <v>921</v>
      </c>
      <c r="H574" s="85">
        <v>10630</v>
      </c>
      <c r="I574" s="85">
        <v>80320</v>
      </c>
      <c r="J574" s="100">
        <v>611</v>
      </c>
      <c r="K574" s="34">
        <v>17025222.36</v>
      </c>
      <c r="L574" s="34"/>
      <c r="M574" s="34"/>
      <c r="N574" s="34"/>
      <c r="O574" s="34">
        <v>203000</v>
      </c>
      <c r="P574" s="34">
        <v>50000</v>
      </c>
      <c r="Q574" s="34"/>
      <c r="R574" s="34"/>
      <c r="S574" s="34"/>
      <c r="T574" s="34">
        <v>309639</v>
      </c>
      <c r="U574" s="34">
        <v>627840.54</v>
      </c>
      <c r="V574" s="34">
        <v>15000</v>
      </c>
      <c r="W574" s="34">
        <v>51772614.85</v>
      </c>
      <c r="X574" s="34"/>
      <c r="Y574" s="34"/>
      <c r="Z574" s="34"/>
      <c r="AA574" s="34"/>
      <c r="AB574" s="34">
        <v>53330718.84</v>
      </c>
      <c r="AC574" s="34">
        <v>37981600.63</v>
      </c>
      <c r="AD574" s="191">
        <f t="shared" si="40"/>
        <v>71.21899246089367</v>
      </c>
    </row>
    <row r="575" spans="1:30" s="40" customFormat="1" ht="89.25" hidden="1">
      <c r="A575" s="22" t="s">
        <v>210</v>
      </c>
      <c r="B575" s="105" t="s">
        <v>210</v>
      </c>
      <c r="C575" s="64" t="s">
        <v>71</v>
      </c>
      <c r="D575" s="64">
        <v>1</v>
      </c>
      <c r="E575" s="64">
        <v>22</v>
      </c>
      <c r="F575" s="64">
        <v>2</v>
      </c>
      <c r="G575" s="64">
        <v>921</v>
      </c>
      <c r="H575" s="64">
        <v>10640</v>
      </c>
      <c r="I575" s="64">
        <v>10640</v>
      </c>
      <c r="J575" s="41"/>
      <c r="K575" s="42">
        <f>K576</f>
        <v>25475633.13</v>
      </c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>
        <f>AB576</f>
        <v>0</v>
      </c>
      <c r="AC575" s="42"/>
      <c r="AD575" s="189" t="e">
        <f t="shared" si="40"/>
        <v>#DIV/0!</v>
      </c>
    </row>
    <row r="576" spans="1:30" s="40" customFormat="1" ht="38.25" hidden="1">
      <c r="A576" s="20" t="s">
        <v>66</v>
      </c>
      <c r="B576" s="54" t="s">
        <v>66</v>
      </c>
      <c r="C576" s="56" t="s">
        <v>71</v>
      </c>
      <c r="D576" s="56">
        <v>1</v>
      </c>
      <c r="E576" s="56">
        <v>22</v>
      </c>
      <c r="F576" s="56">
        <v>2</v>
      </c>
      <c r="G576" s="56">
        <v>921</v>
      </c>
      <c r="H576" s="56">
        <v>10640</v>
      </c>
      <c r="I576" s="56">
        <v>10640</v>
      </c>
      <c r="J576" s="57">
        <v>600</v>
      </c>
      <c r="K576" s="47">
        <f>K577</f>
        <v>25475633.13</v>
      </c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>
        <f>AB577</f>
        <v>0</v>
      </c>
      <c r="AC576" s="47"/>
      <c r="AD576" s="189" t="e">
        <f t="shared" si="40"/>
        <v>#DIV/0!</v>
      </c>
    </row>
    <row r="577" spans="1:30" s="40" customFormat="1" ht="12.75" hidden="1">
      <c r="A577" s="20" t="s">
        <v>49</v>
      </c>
      <c r="B577" s="54" t="s">
        <v>49</v>
      </c>
      <c r="C577" s="56" t="s">
        <v>71</v>
      </c>
      <c r="D577" s="56">
        <v>1</v>
      </c>
      <c r="E577" s="56">
        <v>22</v>
      </c>
      <c r="F577" s="56">
        <v>2</v>
      </c>
      <c r="G577" s="56">
        <v>921</v>
      </c>
      <c r="H577" s="56">
        <v>10640</v>
      </c>
      <c r="I577" s="56">
        <v>10640</v>
      </c>
      <c r="J577" s="57">
        <v>610</v>
      </c>
      <c r="K577" s="47">
        <f>K578</f>
        <v>25475633.13</v>
      </c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>
        <f>AB578</f>
        <v>0</v>
      </c>
      <c r="AC577" s="47"/>
      <c r="AD577" s="189" t="e">
        <f t="shared" si="40"/>
        <v>#DIV/0!</v>
      </c>
    </row>
    <row r="578" spans="1:30" s="44" customFormat="1" ht="76.5" hidden="1">
      <c r="A578" s="20" t="s">
        <v>22</v>
      </c>
      <c r="B578" s="54" t="s">
        <v>22</v>
      </c>
      <c r="C578" s="56" t="s">
        <v>71</v>
      </c>
      <c r="D578" s="56">
        <v>1</v>
      </c>
      <c r="E578" s="56">
        <v>22</v>
      </c>
      <c r="F578" s="56">
        <v>2</v>
      </c>
      <c r="G578" s="56">
        <v>921</v>
      </c>
      <c r="H578" s="56">
        <v>10640</v>
      </c>
      <c r="I578" s="56">
        <v>10640</v>
      </c>
      <c r="J578" s="57">
        <v>611</v>
      </c>
      <c r="K578" s="47">
        <v>25475633.13</v>
      </c>
      <c r="L578" s="47"/>
      <c r="M578" s="47"/>
      <c r="N578" s="47"/>
      <c r="O578" s="47">
        <v>125000</v>
      </c>
      <c r="P578" s="47">
        <v>100000</v>
      </c>
      <c r="Q578" s="47"/>
      <c r="R578" s="47"/>
      <c r="S578" s="47">
        <v>126560</v>
      </c>
      <c r="T578" s="47">
        <v>61800</v>
      </c>
      <c r="U578" s="47">
        <v>1741196.4</v>
      </c>
      <c r="V578" s="47">
        <v>0</v>
      </c>
      <c r="W578" s="47"/>
      <c r="X578" s="47"/>
      <c r="Y578" s="47"/>
      <c r="Z578" s="47"/>
      <c r="AA578" s="47"/>
      <c r="AB578" s="47">
        <v>0</v>
      </c>
      <c r="AC578" s="47"/>
      <c r="AD578" s="189" t="e">
        <f t="shared" si="40"/>
        <v>#DIV/0!</v>
      </c>
    </row>
    <row r="579" spans="1:30" s="40" customFormat="1" ht="76.5" hidden="1">
      <c r="A579" s="22" t="s">
        <v>211</v>
      </c>
      <c r="B579" s="105" t="s">
        <v>211</v>
      </c>
      <c r="C579" s="64" t="s">
        <v>71</v>
      </c>
      <c r="D579" s="64">
        <v>1</v>
      </c>
      <c r="E579" s="64">
        <v>22</v>
      </c>
      <c r="F579" s="64">
        <v>2</v>
      </c>
      <c r="G579" s="64">
        <v>921</v>
      </c>
      <c r="H579" s="64">
        <v>10650</v>
      </c>
      <c r="I579" s="64">
        <v>10650</v>
      </c>
      <c r="J579" s="41"/>
      <c r="K579" s="42">
        <f>K580</f>
        <v>6809052.95</v>
      </c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>
        <f>AB580</f>
        <v>0</v>
      </c>
      <c r="AC579" s="42"/>
      <c r="AD579" s="189" t="e">
        <f t="shared" si="40"/>
        <v>#DIV/0!</v>
      </c>
    </row>
    <row r="580" spans="1:30" s="40" customFormat="1" ht="38.25" hidden="1">
      <c r="A580" s="20" t="s">
        <v>66</v>
      </c>
      <c r="B580" s="54" t="s">
        <v>66</v>
      </c>
      <c r="C580" s="56" t="s">
        <v>71</v>
      </c>
      <c r="D580" s="56">
        <v>1</v>
      </c>
      <c r="E580" s="56">
        <v>22</v>
      </c>
      <c r="F580" s="56">
        <v>2</v>
      </c>
      <c r="G580" s="56">
        <v>921</v>
      </c>
      <c r="H580" s="56">
        <v>10650</v>
      </c>
      <c r="I580" s="56">
        <v>10650</v>
      </c>
      <c r="J580" s="57">
        <v>600</v>
      </c>
      <c r="K580" s="47">
        <f>K581</f>
        <v>6809052.95</v>
      </c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>
        <f>AB581</f>
        <v>0</v>
      </c>
      <c r="AC580" s="47"/>
      <c r="AD580" s="189" t="e">
        <f t="shared" si="40"/>
        <v>#DIV/0!</v>
      </c>
    </row>
    <row r="581" spans="1:30" s="40" customFormat="1" ht="12.75" hidden="1">
      <c r="A581" s="20" t="s">
        <v>49</v>
      </c>
      <c r="B581" s="54" t="s">
        <v>49</v>
      </c>
      <c r="C581" s="56" t="s">
        <v>71</v>
      </c>
      <c r="D581" s="56">
        <v>1</v>
      </c>
      <c r="E581" s="56">
        <v>22</v>
      </c>
      <c r="F581" s="56">
        <v>2</v>
      </c>
      <c r="G581" s="56">
        <v>921</v>
      </c>
      <c r="H581" s="56">
        <v>10650</v>
      </c>
      <c r="I581" s="56">
        <v>10650</v>
      </c>
      <c r="J581" s="57">
        <v>610</v>
      </c>
      <c r="K581" s="47">
        <f>K582</f>
        <v>6809052.95</v>
      </c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>
        <f>AB582</f>
        <v>0</v>
      </c>
      <c r="AC581" s="47"/>
      <c r="AD581" s="189" t="e">
        <f t="shared" si="40"/>
        <v>#DIV/0!</v>
      </c>
    </row>
    <row r="582" spans="1:30" s="44" customFormat="1" ht="76.5" hidden="1">
      <c r="A582" s="20" t="s">
        <v>22</v>
      </c>
      <c r="B582" s="54" t="s">
        <v>22</v>
      </c>
      <c r="C582" s="56" t="s">
        <v>71</v>
      </c>
      <c r="D582" s="56">
        <v>1</v>
      </c>
      <c r="E582" s="56">
        <v>22</v>
      </c>
      <c r="F582" s="56">
        <v>2</v>
      </c>
      <c r="G582" s="56">
        <v>921</v>
      </c>
      <c r="H582" s="56">
        <v>10650</v>
      </c>
      <c r="I582" s="56">
        <v>10650</v>
      </c>
      <c r="J582" s="57">
        <v>611</v>
      </c>
      <c r="K582" s="47">
        <v>6809052.95</v>
      </c>
      <c r="L582" s="47"/>
      <c r="M582" s="47"/>
      <c r="N582" s="47"/>
      <c r="O582" s="47">
        <v>675570</v>
      </c>
      <c r="P582" s="47"/>
      <c r="Q582" s="47"/>
      <c r="R582" s="47"/>
      <c r="S582" s="47"/>
      <c r="T582" s="47">
        <v>4000</v>
      </c>
      <c r="U582" s="47">
        <v>183933.38</v>
      </c>
      <c r="V582" s="47">
        <v>350000</v>
      </c>
      <c r="W582" s="47"/>
      <c r="X582" s="47"/>
      <c r="Y582" s="47"/>
      <c r="Z582" s="47"/>
      <c r="AA582" s="47"/>
      <c r="AB582" s="47">
        <v>0</v>
      </c>
      <c r="AC582" s="47"/>
      <c r="AD582" s="189" t="e">
        <f t="shared" si="40"/>
        <v>#DIV/0!</v>
      </c>
    </row>
    <row r="583" spans="1:30" s="52" customFormat="1" ht="110.25" customHeight="1">
      <c r="A583" s="58" t="s">
        <v>159</v>
      </c>
      <c r="B583" s="129" t="s">
        <v>159</v>
      </c>
      <c r="C583" s="117" t="s">
        <v>71</v>
      </c>
      <c r="D583" s="117">
        <v>1</v>
      </c>
      <c r="E583" s="117">
        <v>22</v>
      </c>
      <c r="F583" s="117">
        <v>2</v>
      </c>
      <c r="G583" s="117">
        <v>921</v>
      </c>
      <c r="H583" s="117">
        <v>14700</v>
      </c>
      <c r="I583" s="117">
        <v>14700</v>
      </c>
      <c r="J583" s="118"/>
      <c r="K583" s="119">
        <f>K584</f>
        <v>195441883</v>
      </c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>
        <f>W584</f>
        <v>213942874</v>
      </c>
      <c r="X583" s="119"/>
      <c r="Y583" s="119"/>
      <c r="Z583" s="119"/>
      <c r="AA583" s="119"/>
      <c r="AB583" s="119">
        <f aca="true" t="shared" si="42" ref="AB583:AC585">AB584</f>
        <v>213942874</v>
      </c>
      <c r="AC583" s="119">
        <f t="shared" si="42"/>
        <v>141808828</v>
      </c>
      <c r="AD583" s="189">
        <f t="shared" si="40"/>
        <v>66.28350145469206</v>
      </c>
    </row>
    <row r="584" spans="1:30" s="52" customFormat="1" ht="38.25">
      <c r="A584" s="51" t="s">
        <v>66</v>
      </c>
      <c r="B584" s="120" t="s">
        <v>66</v>
      </c>
      <c r="C584" s="122" t="s">
        <v>71</v>
      </c>
      <c r="D584" s="122">
        <v>1</v>
      </c>
      <c r="E584" s="122">
        <v>22</v>
      </c>
      <c r="F584" s="122">
        <v>2</v>
      </c>
      <c r="G584" s="122">
        <v>921</v>
      </c>
      <c r="H584" s="122">
        <v>14700</v>
      </c>
      <c r="I584" s="122">
        <v>14700</v>
      </c>
      <c r="J584" s="123" t="s">
        <v>21</v>
      </c>
      <c r="K584" s="124">
        <f>K585</f>
        <v>195441883</v>
      </c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>
        <f>W585</f>
        <v>213942874</v>
      </c>
      <c r="X584" s="124"/>
      <c r="Y584" s="124"/>
      <c r="Z584" s="124"/>
      <c r="AA584" s="124"/>
      <c r="AB584" s="124">
        <f t="shared" si="42"/>
        <v>213942874</v>
      </c>
      <c r="AC584" s="124">
        <f t="shared" si="42"/>
        <v>141808828</v>
      </c>
      <c r="AD584" s="191">
        <f t="shared" si="40"/>
        <v>66.28350145469206</v>
      </c>
    </row>
    <row r="585" spans="1:30" s="52" customFormat="1" ht="12.75">
      <c r="A585" s="51" t="s">
        <v>49</v>
      </c>
      <c r="B585" s="120" t="s">
        <v>49</v>
      </c>
      <c r="C585" s="122" t="s">
        <v>71</v>
      </c>
      <c r="D585" s="122">
        <v>1</v>
      </c>
      <c r="E585" s="122">
        <v>22</v>
      </c>
      <c r="F585" s="122">
        <v>2</v>
      </c>
      <c r="G585" s="122">
        <v>921</v>
      </c>
      <c r="H585" s="122">
        <v>14700</v>
      </c>
      <c r="I585" s="122">
        <v>14700</v>
      </c>
      <c r="J585" s="123">
        <v>610</v>
      </c>
      <c r="K585" s="124">
        <f>K586</f>
        <v>195441883</v>
      </c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>
        <f>W586</f>
        <v>213942874</v>
      </c>
      <c r="X585" s="124"/>
      <c r="Y585" s="124"/>
      <c r="Z585" s="124"/>
      <c r="AA585" s="124"/>
      <c r="AB585" s="124">
        <f t="shared" si="42"/>
        <v>213942874</v>
      </c>
      <c r="AC585" s="124">
        <f t="shared" si="42"/>
        <v>141808828</v>
      </c>
      <c r="AD585" s="191">
        <f t="shared" si="40"/>
        <v>66.28350145469206</v>
      </c>
    </row>
    <row r="586" spans="1:30" s="49" customFormat="1" ht="76.5">
      <c r="A586" s="51" t="s">
        <v>22</v>
      </c>
      <c r="B586" s="120" t="s">
        <v>22</v>
      </c>
      <c r="C586" s="122" t="s">
        <v>71</v>
      </c>
      <c r="D586" s="122">
        <v>1</v>
      </c>
      <c r="E586" s="122">
        <v>22</v>
      </c>
      <c r="F586" s="122">
        <v>2</v>
      </c>
      <c r="G586" s="122">
        <v>921</v>
      </c>
      <c r="H586" s="122">
        <v>14700</v>
      </c>
      <c r="I586" s="122">
        <v>14700</v>
      </c>
      <c r="J586" s="123" t="s">
        <v>23</v>
      </c>
      <c r="K586" s="124">
        <v>195441883</v>
      </c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>
        <v>213942874</v>
      </c>
      <c r="X586" s="124"/>
      <c r="Y586" s="124"/>
      <c r="Z586" s="124"/>
      <c r="AA586" s="124"/>
      <c r="AB586" s="124">
        <v>213942874</v>
      </c>
      <c r="AC586" s="124">
        <v>141808828</v>
      </c>
      <c r="AD586" s="191">
        <f t="shared" si="40"/>
        <v>66.28350145469206</v>
      </c>
    </row>
    <row r="587" spans="1:30" ht="78.75" customHeight="1">
      <c r="A587" s="12" t="s">
        <v>174</v>
      </c>
      <c r="B587" s="148" t="s">
        <v>174</v>
      </c>
      <c r="C587" s="88" t="s">
        <v>71</v>
      </c>
      <c r="D587" s="88">
        <v>1</v>
      </c>
      <c r="E587" s="88">
        <v>42</v>
      </c>
      <c r="F587" s="149"/>
      <c r="G587" s="150"/>
      <c r="H587" s="149"/>
      <c r="I587" s="149"/>
      <c r="J587" s="149"/>
      <c r="K587" s="37">
        <f>K588</f>
        <v>861600</v>
      </c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37">
        <f>W588</f>
        <v>1316400</v>
      </c>
      <c r="X587" s="151"/>
      <c r="Y587" s="151"/>
      <c r="Z587" s="151"/>
      <c r="AA587" s="151"/>
      <c r="AB587" s="37">
        <f aca="true" t="shared" si="43" ref="AB587:AC591">AB588</f>
        <v>1316400</v>
      </c>
      <c r="AC587" s="37">
        <f t="shared" si="43"/>
        <v>987300</v>
      </c>
      <c r="AD587" s="189">
        <f t="shared" si="40"/>
        <v>75</v>
      </c>
    </row>
    <row r="588" spans="1:30" ht="31.5" customHeight="1">
      <c r="A588" s="6" t="s">
        <v>52</v>
      </c>
      <c r="B588" s="87" t="s">
        <v>52</v>
      </c>
      <c r="C588" s="88" t="s">
        <v>71</v>
      </c>
      <c r="D588" s="88">
        <v>1</v>
      </c>
      <c r="E588" s="88">
        <v>42</v>
      </c>
      <c r="F588" s="88">
        <v>2</v>
      </c>
      <c r="G588" s="88">
        <v>921</v>
      </c>
      <c r="H588" s="149"/>
      <c r="I588" s="149"/>
      <c r="J588" s="149"/>
      <c r="K588" s="37">
        <f>K589</f>
        <v>861600</v>
      </c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37">
        <f>W589</f>
        <v>1316400</v>
      </c>
      <c r="X588" s="151"/>
      <c r="Y588" s="151"/>
      <c r="Z588" s="151"/>
      <c r="AA588" s="151"/>
      <c r="AB588" s="37">
        <f t="shared" si="43"/>
        <v>1316400</v>
      </c>
      <c r="AC588" s="37">
        <f t="shared" si="43"/>
        <v>987300</v>
      </c>
      <c r="AD588" s="189">
        <f t="shared" si="40"/>
        <v>75</v>
      </c>
    </row>
    <row r="589" spans="1:30" s="52" customFormat="1" ht="76.5">
      <c r="A589" s="58" t="s">
        <v>115</v>
      </c>
      <c r="B589" s="129" t="s">
        <v>115</v>
      </c>
      <c r="C589" s="117" t="s">
        <v>71</v>
      </c>
      <c r="D589" s="117">
        <v>1</v>
      </c>
      <c r="E589" s="117">
        <v>42</v>
      </c>
      <c r="F589" s="117">
        <v>2</v>
      </c>
      <c r="G589" s="117">
        <v>921</v>
      </c>
      <c r="H589" s="117">
        <v>14770</v>
      </c>
      <c r="I589" s="117">
        <v>14770</v>
      </c>
      <c r="J589" s="118"/>
      <c r="K589" s="119">
        <f>K590</f>
        <v>861600</v>
      </c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>
        <f>W590</f>
        <v>1316400</v>
      </c>
      <c r="X589" s="119"/>
      <c r="Y589" s="119"/>
      <c r="Z589" s="119"/>
      <c r="AA589" s="119"/>
      <c r="AB589" s="119">
        <f t="shared" si="43"/>
        <v>1316400</v>
      </c>
      <c r="AC589" s="119">
        <f t="shared" si="43"/>
        <v>987300</v>
      </c>
      <c r="AD589" s="189">
        <f t="shared" si="40"/>
        <v>75</v>
      </c>
    </row>
    <row r="590" spans="1:30" s="52" customFormat="1" ht="38.25">
      <c r="A590" s="51" t="s">
        <v>66</v>
      </c>
      <c r="B590" s="120" t="s">
        <v>66</v>
      </c>
      <c r="C590" s="122" t="s">
        <v>71</v>
      </c>
      <c r="D590" s="122">
        <v>1</v>
      </c>
      <c r="E590" s="122">
        <v>42</v>
      </c>
      <c r="F590" s="122">
        <v>2</v>
      </c>
      <c r="G590" s="122">
        <v>921</v>
      </c>
      <c r="H590" s="122">
        <v>14770</v>
      </c>
      <c r="I590" s="122">
        <v>14770</v>
      </c>
      <c r="J590" s="123" t="s">
        <v>21</v>
      </c>
      <c r="K590" s="124">
        <f>K591</f>
        <v>861600</v>
      </c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>
        <f>W591</f>
        <v>1316400</v>
      </c>
      <c r="X590" s="124"/>
      <c r="Y590" s="124"/>
      <c r="Z590" s="124"/>
      <c r="AA590" s="124"/>
      <c r="AB590" s="124">
        <f t="shared" si="43"/>
        <v>1316400</v>
      </c>
      <c r="AC590" s="124">
        <f t="shared" si="43"/>
        <v>987300</v>
      </c>
      <c r="AD590" s="191">
        <f t="shared" si="40"/>
        <v>75</v>
      </c>
    </row>
    <row r="591" spans="1:30" s="52" customFormat="1" ht="12.75">
      <c r="A591" s="51" t="s">
        <v>49</v>
      </c>
      <c r="B591" s="120" t="s">
        <v>49</v>
      </c>
      <c r="C591" s="122" t="s">
        <v>71</v>
      </c>
      <c r="D591" s="122">
        <v>1</v>
      </c>
      <c r="E591" s="122">
        <v>42</v>
      </c>
      <c r="F591" s="122">
        <v>2</v>
      </c>
      <c r="G591" s="122">
        <v>921</v>
      </c>
      <c r="H591" s="122">
        <v>14770</v>
      </c>
      <c r="I591" s="122">
        <v>14770</v>
      </c>
      <c r="J591" s="123">
        <v>610</v>
      </c>
      <c r="K591" s="124">
        <f>K592</f>
        <v>861600</v>
      </c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>
        <f>W592</f>
        <v>1316400</v>
      </c>
      <c r="X591" s="124"/>
      <c r="Y591" s="124"/>
      <c r="Z591" s="124"/>
      <c r="AA591" s="124"/>
      <c r="AB591" s="124">
        <f t="shared" si="43"/>
        <v>1316400</v>
      </c>
      <c r="AC591" s="124">
        <f t="shared" si="43"/>
        <v>987300</v>
      </c>
      <c r="AD591" s="191">
        <f t="shared" si="40"/>
        <v>75</v>
      </c>
    </row>
    <row r="592" spans="1:30" s="49" customFormat="1" ht="76.5">
      <c r="A592" s="51" t="s">
        <v>22</v>
      </c>
      <c r="B592" s="120" t="s">
        <v>22</v>
      </c>
      <c r="C592" s="122" t="s">
        <v>71</v>
      </c>
      <c r="D592" s="122">
        <v>1</v>
      </c>
      <c r="E592" s="122">
        <v>42</v>
      </c>
      <c r="F592" s="122">
        <v>2</v>
      </c>
      <c r="G592" s="122">
        <v>921</v>
      </c>
      <c r="H592" s="122">
        <v>14770</v>
      </c>
      <c r="I592" s="122">
        <v>14770</v>
      </c>
      <c r="J592" s="123" t="s">
        <v>23</v>
      </c>
      <c r="K592" s="124">
        <v>861600</v>
      </c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>
        <v>1316400</v>
      </c>
      <c r="X592" s="124"/>
      <c r="Y592" s="124"/>
      <c r="Z592" s="124"/>
      <c r="AA592" s="124"/>
      <c r="AB592" s="124">
        <v>1316400</v>
      </c>
      <c r="AC592" s="124">
        <v>987300</v>
      </c>
      <c r="AD592" s="191">
        <f t="shared" si="40"/>
        <v>75</v>
      </c>
    </row>
    <row r="593" spans="1:30" ht="37.5" customHeight="1">
      <c r="A593" s="6" t="s">
        <v>93</v>
      </c>
      <c r="B593" s="87" t="s">
        <v>93</v>
      </c>
      <c r="C593" s="88" t="s">
        <v>71</v>
      </c>
      <c r="D593" s="88">
        <v>2</v>
      </c>
      <c r="E593" s="88"/>
      <c r="F593" s="88"/>
      <c r="G593" s="88"/>
      <c r="H593" s="88"/>
      <c r="I593" s="88"/>
      <c r="J593" s="89"/>
      <c r="K593" s="37">
        <f>K594+K609+K615</f>
        <v>37939612.96</v>
      </c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>
        <f>W594+W609+W615</f>
        <v>48637170.45</v>
      </c>
      <c r="X593" s="37"/>
      <c r="Y593" s="37"/>
      <c r="Z593" s="37"/>
      <c r="AA593" s="37"/>
      <c r="AB593" s="37">
        <f>AB594+AB609+AB615</f>
        <v>49625748.410000004</v>
      </c>
      <c r="AC593" s="37">
        <f>AC594+AC609+AC615</f>
        <v>34729533.300000004</v>
      </c>
      <c r="AD593" s="189">
        <f t="shared" si="40"/>
        <v>69.98289076281561</v>
      </c>
    </row>
    <row r="594" spans="1:30" ht="62.25" customHeight="1">
      <c r="A594" s="6" t="s">
        <v>175</v>
      </c>
      <c r="B594" s="87" t="s">
        <v>175</v>
      </c>
      <c r="C594" s="88" t="s">
        <v>71</v>
      </c>
      <c r="D594" s="88">
        <v>2</v>
      </c>
      <c r="E594" s="88">
        <v>11</v>
      </c>
      <c r="F594" s="88"/>
      <c r="G594" s="88"/>
      <c r="H594" s="88"/>
      <c r="I594" s="88"/>
      <c r="J594" s="89"/>
      <c r="K594" s="37">
        <f>K595</f>
        <v>27120429.18</v>
      </c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>
        <f>W595</f>
        <v>36576746.54</v>
      </c>
      <c r="X594" s="37"/>
      <c r="Y594" s="37"/>
      <c r="Z594" s="37"/>
      <c r="AA594" s="37"/>
      <c r="AB594" s="37">
        <f>AB595</f>
        <v>37565324.5</v>
      </c>
      <c r="AC594" s="37">
        <f>AC595</f>
        <v>26843824.41</v>
      </c>
      <c r="AD594" s="189">
        <f aca="true" t="shared" si="44" ref="AD594:AD657">AC594/AB594*100</f>
        <v>71.45905104586545</v>
      </c>
    </row>
    <row r="595" spans="1:30" ht="43.5" customHeight="1">
      <c r="A595" s="6" t="s">
        <v>52</v>
      </c>
      <c r="B595" s="87" t="s">
        <v>52</v>
      </c>
      <c r="C595" s="88" t="s">
        <v>71</v>
      </c>
      <c r="D595" s="88">
        <v>2</v>
      </c>
      <c r="E595" s="88">
        <v>11</v>
      </c>
      <c r="F595" s="88">
        <v>1</v>
      </c>
      <c r="G595" s="88">
        <v>921</v>
      </c>
      <c r="H595" s="88"/>
      <c r="I595" s="88"/>
      <c r="J595" s="89"/>
      <c r="K595" s="37">
        <f>K596+K600</f>
        <v>27120429.18</v>
      </c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>
        <f>W596+W600+W604</f>
        <v>36576746.54</v>
      </c>
      <c r="X595" s="37"/>
      <c r="Y595" s="37"/>
      <c r="Z595" s="37"/>
      <c r="AA595" s="37"/>
      <c r="AB595" s="37">
        <f>AB596+AB600+AB604</f>
        <v>37565324.5</v>
      </c>
      <c r="AC595" s="37">
        <f>AC596+AC600+AC604</f>
        <v>26843824.41</v>
      </c>
      <c r="AD595" s="189">
        <f t="shared" si="44"/>
        <v>71.45905104586545</v>
      </c>
    </row>
    <row r="596" spans="1:30" ht="30" customHeight="1">
      <c r="A596" s="14" t="s">
        <v>110</v>
      </c>
      <c r="B596" s="95" t="s">
        <v>306</v>
      </c>
      <c r="C596" s="88" t="s">
        <v>71</v>
      </c>
      <c r="D596" s="88">
        <v>2</v>
      </c>
      <c r="E596" s="88">
        <v>11</v>
      </c>
      <c r="F596" s="88">
        <v>1</v>
      </c>
      <c r="G596" s="88">
        <v>921</v>
      </c>
      <c r="H596" s="88">
        <v>10710</v>
      </c>
      <c r="I596" s="88">
        <v>80340</v>
      </c>
      <c r="J596" s="93" t="s">
        <v>0</v>
      </c>
      <c r="K596" s="37">
        <f>K597</f>
        <v>1036038.23</v>
      </c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37">
        <f>W597</f>
        <v>2086954.98</v>
      </c>
      <c r="X596" s="94"/>
      <c r="Y596" s="94"/>
      <c r="Z596" s="94"/>
      <c r="AA596" s="94"/>
      <c r="AB596" s="37">
        <f aca="true" t="shared" si="45" ref="AB596:AC598">AB597</f>
        <v>2098503.7</v>
      </c>
      <c r="AC596" s="37">
        <f t="shared" si="45"/>
        <v>1486490.91</v>
      </c>
      <c r="AD596" s="189">
        <f t="shared" si="44"/>
        <v>70.83575358956955</v>
      </c>
    </row>
    <row r="597" spans="1:30" ht="38.25">
      <c r="A597" s="5" t="s">
        <v>66</v>
      </c>
      <c r="B597" s="99" t="s">
        <v>66</v>
      </c>
      <c r="C597" s="85" t="s">
        <v>71</v>
      </c>
      <c r="D597" s="85">
        <v>2</v>
      </c>
      <c r="E597" s="85">
        <v>11</v>
      </c>
      <c r="F597" s="85">
        <v>1</v>
      </c>
      <c r="G597" s="85">
        <v>921</v>
      </c>
      <c r="H597" s="85">
        <v>10710</v>
      </c>
      <c r="I597" s="85">
        <v>80340</v>
      </c>
      <c r="J597" s="100" t="s">
        <v>21</v>
      </c>
      <c r="K597" s="34">
        <f>K598</f>
        <v>1036038.23</v>
      </c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>
        <f>W598</f>
        <v>2086954.98</v>
      </c>
      <c r="X597" s="34"/>
      <c r="Y597" s="34"/>
      <c r="Z597" s="34"/>
      <c r="AA597" s="34"/>
      <c r="AB597" s="34">
        <f t="shared" si="45"/>
        <v>2098503.7</v>
      </c>
      <c r="AC597" s="34">
        <f t="shared" si="45"/>
        <v>1486490.91</v>
      </c>
      <c r="AD597" s="191">
        <f t="shared" si="44"/>
        <v>70.83575358956955</v>
      </c>
    </row>
    <row r="598" spans="1:30" ht="12.75">
      <c r="A598" s="5" t="s">
        <v>49</v>
      </c>
      <c r="B598" s="99" t="s">
        <v>49</v>
      </c>
      <c r="C598" s="85" t="s">
        <v>71</v>
      </c>
      <c r="D598" s="85">
        <v>2</v>
      </c>
      <c r="E598" s="85">
        <v>11</v>
      </c>
      <c r="F598" s="85">
        <v>1</v>
      </c>
      <c r="G598" s="85">
        <v>921</v>
      </c>
      <c r="H598" s="85">
        <v>10710</v>
      </c>
      <c r="I598" s="85">
        <v>80340</v>
      </c>
      <c r="J598" s="100">
        <v>610</v>
      </c>
      <c r="K598" s="34">
        <f>K599</f>
        <v>1036038.23</v>
      </c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>
        <f>W599</f>
        <v>2086954.98</v>
      </c>
      <c r="X598" s="34"/>
      <c r="Y598" s="34"/>
      <c r="Z598" s="34"/>
      <c r="AA598" s="34"/>
      <c r="AB598" s="34">
        <f t="shared" si="45"/>
        <v>2098503.7</v>
      </c>
      <c r="AC598" s="34">
        <f t="shared" si="45"/>
        <v>1486490.91</v>
      </c>
      <c r="AD598" s="191">
        <f t="shared" si="44"/>
        <v>70.83575358956955</v>
      </c>
    </row>
    <row r="599" spans="1:30" s="3" customFormat="1" ht="76.5">
      <c r="A599" s="5" t="s">
        <v>22</v>
      </c>
      <c r="B599" s="99" t="s">
        <v>22</v>
      </c>
      <c r="C599" s="85" t="s">
        <v>71</v>
      </c>
      <c r="D599" s="85">
        <v>2</v>
      </c>
      <c r="E599" s="85">
        <v>11</v>
      </c>
      <c r="F599" s="85">
        <v>1</v>
      </c>
      <c r="G599" s="85">
        <v>921</v>
      </c>
      <c r="H599" s="85">
        <v>10710</v>
      </c>
      <c r="I599" s="85">
        <v>80340</v>
      </c>
      <c r="J599" s="100" t="s">
        <v>23</v>
      </c>
      <c r="K599" s="34">
        <v>1036038.23</v>
      </c>
      <c r="L599" s="34"/>
      <c r="M599" s="34"/>
      <c r="N599" s="34"/>
      <c r="O599" s="34">
        <v>400622</v>
      </c>
      <c r="P599" s="34"/>
      <c r="Q599" s="34"/>
      <c r="R599" s="34"/>
      <c r="S599" s="34"/>
      <c r="T599" s="34"/>
      <c r="U599" s="34">
        <v>20837.44</v>
      </c>
      <c r="V599" s="34"/>
      <c r="W599" s="34">
        <v>2086954.98</v>
      </c>
      <c r="X599" s="34"/>
      <c r="Y599" s="34"/>
      <c r="Z599" s="34"/>
      <c r="AA599" s="34"/>
      <c r="AB599" s="34">
        <v>2098503.7</v>
      </c>
      <c r="AC599" s="34">
        <v>1486490.91</v>
      </c>
      <c r="AD599" s="191">
        <f t="shared" si="44"/>
        <v>70.83575358956955</v>
      </c>
    </row>
    <row r="600" spans="1:30" ht="55.5" customHeight="1">
      <c r="A600" s="14" t="s">
        <v>111</v>
      </c>
      <c r="B600" s="95" t="s">
        <v>278</v>
      </c>
      <c r="C600" s="88" t="s">
        <v>71</v>
      </c>
      <c r="D600" s="88">
        <v>2</v>
      </c>
      <c r="E600" s="88">
        <v>11</v>
      </c>
      <c r="F600" s="88">
        <v>1</v>
      </c>
      <c r="G600" s="88">
        <v>921</v>
      </c>
      <c r="H600" s="88">
        <v>10720</v>
      </c>
      <c r="I600" s="88">
        <v>80720</v>
      </c>
      <c r="J600" s="89"/>
      <c r="K600" s="37">
        <f>K601</f>
        <v>26084390.95</v>
      </c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>
        <f>W601</f>
        <v>34383699.56</v>
      </c>
      <c r="X600" s="37"/>
      <c r="Y600" s="37"/>
      <c r="Z600" s="37"/>
      <c r="AA600" s="37"/>
      <c r="AB600" s="37">
        <f aca="true" t="shared" si="46" ref="AB600:AC602">AB601</f>
        <v>35360728.8</v>
      </c>
      <c r="AC600" s="37">
        <f t="shared" si="46"/>
        <v>25321993.5</v>
      </c>
      <c r="AD600" s="189">
        <f t="shared" si="44"/>
        <v>71.6104966139725</v>
      </c>
    </row>
    <row r="601" spans="1:30" ht="38.25">
      <c r="A601" s="5" t="s">
        <v>66</v>
      </c>
      <c r="B601" s="99" t="s">
        <v>66</v>
      </c>
      <c r="C601" s="85" t="s">
        <v>71</v>
      </c>
      <c r="D601" s="85">
        <v>2</v>
      </c>
      <c r="E601" s="85">
        <v>11</v>
      </c>
      <c r="F601" s="85">
        <v>1</v>
      </c>
      <c r="G601" s="85">
        <v>921</v>
      </c>
      <c r="H601" s="85">
        <v>10720</v>
      </c>
      <c r="I601" s="85">
        <v>80720</v>
      </c>
      <c r="J601" s="100" t="s">
        <v>21</v>
      </c>
      <c r="K601" s="34">
        <f>K602</f>
        <v>26084390.95</v>
      </c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>
        <f>W602</f>
        <v>34383699.56</v>
      </c>
      <c r="X601" s="34"/>
      <c r="Y601" s="34"/>
      <c r="Z601" s="34"/>
      <c r="AA601" s="34"/>
      <c r="AB601" s="34">
        <f t="shared" si="46"/>
        <v>35360728.8</v>
      </c>
      <c r="AC601" s="34">
        <f t="shared" si="46"/>
        <v>25321993.5</v>
      </c>
      <c r="AD601" s="191">
        <f t="shared" si="44"/>
        <v>71.6104966139725</v>
      </c>
    </row>
    <row r="602" spans="1:30" ht="12.75">
      <c r="A602" s="5" t="s">
        <v>49</v>
      </c>
      <c r="B602" s="99" t="s">
        <v>49</v>
      </c>
      <c r="C602" s="85" t="s">
        <v>71</v>
      </c>
      <c r="D602" s="85">
        <v>2</v>
      </c>
      <c r="E602" s="85">
        <v>11</v>
      </c>
      <c r="F602" s="85">
        <v>1</v>
      </c>
      <c r="G602" s="85">
        <v>921</v>
      </c>
      <c r="H602" s="85">
        <v>10720</v>
      </c>
      <c r="I602" s="85">
        <v>80720</v>
      </c>
      <c r="J602" s="100">
        <v>610</v>
      </c>
      <c r="K602" s="34">
        <f>K603</f>
        <v>26084390.95</v>
      </c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>
        <f>W603</f>
        <v>34383699.56</v>
      </c>
      <c r="X602" s="34"/>
      <c r="Y602" s="34"/>
      <c r="Z602" s="34"/>
      <c r="AA602" s="34"/>
      <c r="AB602" s="34">
        <f t="shared" si="46"/>
        <v>35360728.8</v>
      </c>
      <c r="AC602" s="34">
        <f t="shared" si="46"/>
        <v>25321993.5</v>
      </c>
      <c r="AD602" s="191">
        <f t="shared" si="44"/>
        <v>71.6104966139725</v>
      </c>
    </row>
    <row r="603" spans="1:30" s="3" customFormat="1" ht="76.5">
      <c r="A603" s="5" t="s">
        <v>22</v>
      </c>
      <c r="B603" s="99" t="s">
        <v>22</v>
      </c>
      <c r="C603" s="85" t="s">
        <v>71</v>
      </c>
      <c r="D603" s="85">
        <v>2</v>
      </c>
      <c r="E603" s="85">
        <v>11</v>
      </c>
      <c r="F603" s="85">
        <v>1</v>
      </c>
      <c r="G603" s="85">
        <v>921</v>
      </c>
      <c r="H603" s="85">
        <v>10720</v>
      </c>
      <c r="I603" s="85">
        <v>80720</v>
      </c>
      <c r="J603" s="100" t="s">
        <v>23</v>
      </c>
      <c r="K603" s="34">
        <v>26084390.95</v>
      </c>
      <c r="L603" s="34">
        <v>-406800</v>
      </c>
      <c r="M603" s="34">
        <v>-124300</v>
      </c>
      <c r="N603" s="34"/>
      <c r="O603" s="34">
        <v>3003220</v>
      </c>
      <c r="P603" s="34"/>
      <c r="Q603" s="34">
        <v>-90400</v>
      </c>
      <c r="R603" s="34"/>
      <c r="S603" s="34">
        <v>11090</v>
      </c>
      <c r="T603" s="34">
        <v>278800</v>
      </c>
      <c r="U603" s="34">
        <v>415947.41</v>
      </c>
      <c r="V603" s="34">
        <v>139712</v>
      </c>
      <c r="W603" s="34">
        <v>34383699.56</v>
      </c>
      <c r="X603" s="34"/>
      <c r="Y603" s="34">
        <v>-685885</v>
      </c>
      <c r="Z603" s="34">
        <v>53140</v>
      </c>
      <c r="AA603" s="34">
        <v>95000</v>
      </c>
      <c r="AB603" s="34">
        <v>35360728.8</v>
      </c>
      <c r="AC603" s="34">
        <v>25321993.5</v>
      </c>
      <c r="AD603" s="191">
        <f t="shared" si="44"/>
        <v>71.6104966139725</v>
      </c>
    </row>
    <row r="604" spans="1:30" s="3" customFormat="1" ht="25.5">
      <c r="A604" s="6"/>
      <c r="B604" s="87" t="s">
        <v>318</v>
      </c>
      <c r="C604" s="88" t="s">
        <v>71</v>
      </c>
      <c r="D604" s="88">
        <v>2</v>
      </c>
      <c r="E604" s="88">
        <v>11</v>
      </c>
      <c r="F604" s="88">
        <v>1</v>
      </c>
      <c r="G604" s="88">
        <v>921</v>
      </c>
      <c r="H604" s="88"/>
      <c r="I604" s="88">
        <v>83360</v>
      </c>
      <c r="J604" s="89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>
        <f>W605</f>
        <v>106092</v>
      </c>
      <c r="X604" s="37"/>
      <c r="Y604" s="37"/>
      <c r="Z604" s="37"/>
      <c r="AA604" s="37"/>
      <c r="AB604" s="37">
        <f aca="true" t="shared" si="47" ref="AB604:AC606">AB605</f>
        <v>106092</v>
      </c>
      <c r="AC604" s="37">
        <f t="shared" si="47"/>
        <v>35340</v>
      </c>
      <c r="AD604" s="189">
        <f t="shared" si="44"/>
        <v>33.31071145797987</v>
      </c>
    </row>
    <row r="605" spans="1:30" s="3" customFormat="1" ht="38.25">
      <c r="A605" s="5"/>
      <c r="B605" s="99" t="s">
        <v>66</v>
      </c>
      <c r="C605" s="85" t="s">
        <v>71</v>
      </c>
      <c r="D605" s="85">
        <v>2</v>
      </c>
      <c r="E605" s="85">
        <v>11</v>
      </c>
      <c r="F605" s="85">
        <v>1</v>
      </c>
      <c r="G605" s="85">
        <v>921</v>
      </c>
      <c r="H605" s="85"/>
      <c r="I605" s="85">
        <v>83360</v>
      </c>
      <c r="J605" s="100" t="s">
        <v>21</v>
      </c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>
        <f>W606</f>
        <v>106092</v>
      </c>
      <c r="X605" s="34"/>
      <c r="Y605" s="34"/>
      <c r="Z605" s="34"/>
      <c r="AA605" s="34"/>
      <c r="AB605" s="34">
        <f t="shared" si="47"/>
        <v>106092</v>
      </c>
      <c r="AC605" s="34">
        <f t="shared" si="47"/>
        <v>35340</v>
      </c>
      <c r="AD605" s="191">
        <f t="shared" si="44"/>
        <v>33.31071145797987</v>
      </c>
    </row>
    <row r="606" spans="1:30" s="3" customFormat="1" ht="12.75">
      <c r="A606" s="5"/>
      <c r="B606" s="99" t="s">
        <v>49</v>
      </c>
      <c r="C606" s="85" t="s">
        <v>71</v>
      </c>
      <c r="D606" s="85">
        <v>2</v>
      </c>
      <c r="E606" s="85">
        <v>11</v>
      </c>
      <c r="F606" s="85">
        <v>1</v>
      </c>
      <c r="G606" s="85">
        <v>921</v>
      </c>
      <c r="H606" s="85"/>
      <c r="I606" s="85">
        <v>83360</v>
      </c>
      <c r="J606" s="100">
        <v>610</v>
      </c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>
        <f>W607</f>
        <v>106092</v>
      </c>
      <c r="X606" s="34"/>
      <c r="Y606" s="34"/>
      <c r="Z606" s="34"/>
      <c r="AA606" s="34"/>
      <c r="AB606" s="34">
        <f t="shared" si="47"/>
        <v>106092</v>
      </c>
      <c r="AC606" s="34">
        <f t="shared" si="47"/>
        <v>35340</v>
      </c>
      <c r="AD606" s="191">
        <f t="shared" si="44"/>
        <v>33.31071145797987</v>
      </c>
    </row>
    <row r="607" spans="1:30" s="3" customFormat="1" ht="76.5">
      <c r="A607" s="5"/>
      <c r="B607" s="99" t="s">
        <v>22</v>
      </c>
      <c r="C607" s="85" t="s">
        <v>71</v>
      </c>
      <c r="D607" s="85">
        <v>2</v>
      </c>
      <c r="E607" s="85">
        <v>11</v>
      </c>
      <c r="F607" s="85">
        <v>1</v>
      </c>
      <c r="G607" s="85">
        <v>921</v>
      </c>
      <c r="H607" s="85"/>
      <c r="I607" s="85">
        <v>83360</v>
      </c>
      <c r="J607" s="100" t="s">
        <v>23</v>
      </c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>
        <v>106092</v>
      </c>
      <c r="X607" s="34"/>
      <c r="Y607" s="34"/>
      <c r="Z607" s="34"/>
      <c r="AA607" s="34"/>
      <c r="AB607" s="34">
        <f>4092+102000</f>
        <v>106092</v>
      </c>
      <c r="AC607" s="34">
        <v>35340</v>
      </c>
      <c r="AD607" s="191">
        <f t="shared" si="44"/>
        <v>33.31071145797987</v>
      </c>
    </row>
    <row r="608" spans="1:30" ht="25.5">
      <c r="A608" s="6" t="s">
        <v>176</v>
      </c>
      <c r="B608" s="87" t="s">
        <v>176</v>
      </c>
      <c r="C608" s="88" t="s">
        <v>71</v>
      </c>
      <c r="D608" s="88">
        <v>2</v>
      </c>
      <c r="E608" s="88">
        <v>12</v>
      </c>
      <c r="F608" s="88"/>
      <c r="G608" s="88"/>
      <c r="H608" s="88"/>
      <c r="I608" s="88"/>
      <c r="J608" s="100"/>
      <c r="K608" s="37">
        <f>K609</f>
        <v>6602313</v>
      </c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7">
        <f>W609</f>
        <v>7656768</v>
      </c>
      <c r="X608" s="34"/>
      <c r="Y608" s="34"/>
      <c r="Z608" s="34"/>
      <c r="AA608" s="34"/>
      <c r="AB608" s="37">
        <f aca="true" t="shared" si="48" ref="AB608:AC612">AB609</f>
        <v>7656768</v>
      </c>
      <c r="AC608" s="37">
        <f t="shared" si="48"/>
        <v>4801998.4</v>
      </c>
      <c r="AD608" s="189">
        <f t="shared" si="44"/>
        <v>62.71573593453531</v>
      </c>
    </row>
    <row r="609" spans="1:30" ht="25.5">
      <c r="A609" s="6" t="s">
        <v>52</v>
      </c>
      <c r="B609" s="87" t="s">
        <v>52</v>
      </c>
      <c r="C609" s="88" t="s">
        <v>71</v>
      </c>
      <c r="D609" s="88">
        <v>2</v>
      </c>
      <c r="E609" s="88">
        <v>12</v>
      </c>
      <c r="F609" s="88">
        <v>2</v>
      </c>
      <c r="G609" s="88">
        <v>921</v>
      </c>
      <c r="H609" s="88"/>
      <c r="I609" s="88"/>
      <c r="J609" s="100"/>
      <c r="K609" s="37">
        <f>K610</f>
        <v>6602313</v>
      </c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7">
        <f>W610</f>
        <v>7656768</v>
      </c>
      <c r="X609" s="34"/>
      <c r="Y609" s="34"/>
      <c r="Z609" s="34"/>
      <c r="AA609" s="34"/>
      <c r="AB609" s="37">
        <f t="shared" si="48"/>
        <v>7656768</v>
      </c>
      <c r="AC609" s="37">
        <f t="shared" si="48"/>
        <v>4801998.4</v>
      </c>
      <c r="AD609" s="189">
        <f t="shared" si="44"/>
        <v>62.71573593453531</v>
      </c>
    </row>
    <row r="610" spans="1:30" s="52" customFormat="1" ht="75.75" customHeight="1">
      <c r="A610" s="62" t="s">
        <v>160</v>
      </c>
      <c r="B610" s="129" t="s">
        <v>160</v>
      </c>
      <c r="C610" s="117" t="s">
        <v>71</v>
      </c>
      <c r="D610" s="117">
        <v>2</v>
      </c>
      <c r="E610" s="117">
        <v>12</v>
      </c>
      <c r="F610" s="117">
        <v>2</v>
      </c>
      <c r="G610" s="117">
        <v>921</v>
      </c>
      <c r="H610" s="117">
        <v>14780</v>
      </c>
      <c r="I610" s="117">
        <v>14780</v>
      </c>
      <c r="J610" s="118"/>
      <c r="K610" s="119">
        <f>K611</f>
        <v>6602313</v>
      </c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>
        <f>W611</f>
        <v>7656768</v>
      </c>
      <c r="X610" s="119"/>
      <c r="Y610" s="119"/>
      <c r="Z610" s="119"/>
      <c r="AA610" s="119"/>
      <c r="AB610" s="119">
        <f t="shared" si="48"/>
        <v>7656768</v>
      </c>
      <c r="AC610" s="119">
        <f t="shared" si="48"/>
        <v>4801998.4</v>
      </c>
      <c r="AD610" s="189">
        <f t="shared" si="44"/>
        <v>62.71573593453531</v>
      </c>
    </row>
    <row r="611" spans="1:30" s="52" customFormat="1" ht="25.5">
      <c r="A611" s="51" t="s">
        <v>28</v>
      </c>
      <c r="B611" s="120" t="s">
        <v>28</v>
      </c>
      <c r="C611" s="122" t="s">
        <v>71</v>
      </c>
      <c r="D611" s="122">
        <v>2</v>
      </c>
      <c r="E611" s="122">
        <v>12</v>
      </c>
      <c r="F611" s="122">
        <v>2</v>
      </c>
      <c r="G611" s="122">
        <v>921</v>
      </c>
      <c r="H611" s="122">
        <v>14780</v>
      </c>
      <c r="I611" s="122">
        <v>14780</v>
      </c>
      <c r="J611" s="123">
        <v>300</v>
      </c>
      <c r="K611" s="124">
        <f>K612</f>
        <v>6602313</v>
      </c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>
        <f>W612</f>
        <v>7656768</v>
      </c>
      <c r="X611" s="124"/>
      <c r="Y611" s="124"/>
      <c r="Z611" s="124"/>
      <c r="AA611" s="124"/>
      <c r="AB611" s="124">
        <f t="shared" si="48"/>
        <v>7656768</v>
      </c>
      <c r="AC611" s="124">
        <f t="shared" si="48"/>
        <v>4801998.4</v>
      </c>
      <c r="AD611" s="191">
        <f t="shared" si="44"/>
        <v>62.71573593453531</v>
      </c>
    </row>
    <row r="612" spans="1:30" s="52" customFormat="1" ht="25.5">
      <c r="A612" s="51" t="s">
        <v>50</v>
      </c>
      <c r="B612" s="120" t="s">
        <v>50</v>
      </c>
      <c r="C612" s="122" t="s">
        <v>71</v>
      </c>
      <c r="D612" s="122">
        <v>2</v>
      </c>
      <c r="E612" s="122">
        <v>12</v>
      </c>
      <c r="F612" s="122">
        <v>2</v>
      </c>
      <c r="G612" s="122">
        <v>921</v>
      </c>
      <c r="H612" s="122">
        <v>14780</v>
      </c>
      <c r="I612" s="122">
        <v>14780</v>
      </c>
      <c r="J612" s="123">
        <v>310</v>
      </c>
      <c r="K612" s="124">
        <f>K613</f>
        <v>6602313</v>
      </c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>
        <f>W613</f>
        <v>7656768</v>
      </c>
      <c r="X612" s="124"/>
      <c r="Y612" s="124"/>
      <c r="Z612" s="124"/>
      <c r="AA612" s="124"/>
      <c r="AB612" s="124">
        <f t="shared" si="48"/>
        <v>7656768</v>
      </c>
      <c r="AC612" s="124">
        <f t="shared" si="48"/>
        <v>4801998.4</v>
      </c>
      <c r="AD612" s="191">
        <f t="shared" si="44"/>
        <v>62.71573593453531</v>
      </c>
    </row>
    <row r="613" spans="1:30" s="49" customFormat="1" ht="42.75" customHeight="1">
      <c r="A613" s="51" t="s">
        <v>33</v>
      </c>
      <c r="B613" s="120" t="s">
        <v>33</v>
      </c>
      <c r="C613" s="122" t="s">
        <v>71</v>
      </c>
      <c r="D613" s="122">
        <v>2</v>
      </c>
      <c r="E613" s="122">
        <v>12</v>
      </c>
      <c r="F613" s="122">
        <v>2</v>
      </c>
      <c r="G613" s="122">
        <v>921</v>
      </c>
      <c r="H613" s="122">
        <v>14780</v>
      </c>
      <c r="I613" s="122">
        <v>14780</v>
      </c>
      <c r="J613" s="123">
        <v>313</v>
      </c>
      <c r="K613" s="124">
        <v>6602313</v>
      </c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>
        <v>7656768</v>
      </c>
      <c r="X613" s="124"/>
      <c r="Y613" s="124"/>
      <c r="Z613" s="124"/>
      <c r="AA613" s="124"/>
      <c r="AB613" s="124">
        <v>7656768</v>
      </c>
      <c r="AC613" s="124">
        <v>4801998.4</v>
      </c>
      <c r="AD613" s="191">
        <f t="shared" si="44"/>
        <v>62.71573593453531</v>
      </c>
    </row>
    <row r="614" spans="1:30" ht="76.5">
      <c r="A614" s="6" t="s">
        <v>177</v>
      </c>
      <c r="B614" s="87" t="s">
        <v>177</v>
      </c>
      <c r="C614" s="88" t="s">
        <v>71</v>
      </c>
      <c r="D614" s="88">
        <v>2</v>
      </c>
      <c r="E614" s="88">
        <v>13</v>
      </c>
      <c r="F614" s="88"/>
      <c r="G614" s="88"/>
      <c r="H614" s="88"/>
      <c r="I614" s="88"/>
      <c r="J614" s="100"/>
      <c r="K614" s="37">
        <f>K615</f>
        <v>4216870.78</v>
      </c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7">
        <f>W615</f>
        <v>4403655.910000001</v>
      </c>
      <c r="X614" s="34"/>
      <c r="Y614" s="34"/>
      <c r="Z614" s="34"/>
      <c r="AA614" s="34"/>
      <c r="AB614" s="37">
        <f>AB615</f>
        <v>4403655.910000001</v>
      </c>
      <c r="AC614" s="37">
        <f>AC615</f>
        <v>3083710.4899999998</v>
      </c>
      <c r="AD614" s="189">
        <f t="shared" si="44"/>
        <v>70.02614538972912</v>
      </c>
    </row>
    <row r="615" spans="1:30" ht="33.75" customHeight="1">
      <c r="A615" s="6" t="s">
        <v>52</v>
      </c>
      <c r="B615" s="87" t="s">
        <v>52</v>
      </c>
      <c r="C615" s="88" t="s">
        <v>71</v>
      </c>
      <c r="D615" s="88">
        <v>2</v>
      </c>
      <c r="E615" s="88">
        <v>13</v>
      </c>
      <c r="F615" s="88">
        <v>3</v>
      </c>
      <c r="G615" s="88">
        <v>921</v>
      </c>
      <c r="H615" s="88"/>
      <c r="I615" s="88"/>
      <c r="J615" s="100"/>
      <c r="K615" s="37">
        <f>K616</f>
        <v>4216870.78</v>
      </c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7">
        <f>W616+W629+W633</f>
        <v>4403655.910000001</v>
      </c>
      <c r="X615" s="34"/>
      <c r="Y615" s="34"/>
      <c r="Z615" s="34"/>
      <c r="AA615" s="34"/>
      <c r="AB615" s="37">
        <f>AB616+AB629+AB633</f>
        <v>4403655.910000001</v>
      </c>
      <c r="AC615" s="37">
        <f>AC616+AC629+AC633</f>
        <v>3083710.4899999998</v>
      </c>
      <c r="AD615" s="189">
        <f t="shared" si="44"/>
        <v>70.02614538972912</v>
      </c>
    </row>
    <row r="616" spans="1:30" ht="38.25">
      <c r="A616" s="11" t="s">
        <v>58</v>
      </c>
      <c r="B616" s="95" t="s">
        <v>58</v>
      </c>
      <c r="C616" s="88" t="s">
        <v>71</v>
      </c>
      <c r="D616" s="88">
        <v>2</v>
      </c>
      <c r="E616" s="88">
        <v>13</v>
      </c>
      <c r="F616" s="88">
        <v>3</v>
      </c>
      <c r="G616" s="88">
        <v>921</v>
      </c>
      <c r="H616" s="88">
        <v>10040</v>
      </c>
      <c r="I616" s="88">
        <v>80040</v>
      </c>
      <c r="J616" s="93" t="s">
        <v>0</v>
      </c>
      <c r="K616" s="37">
        <f>K617+K622+K625</f>
        <v>4216870.78</v>
      </c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37">
        <f>W617+W622+W625</f>
        <v>4400150.470000001</v>
      </c>
      <c r="X616" s="94"/>
      <c r="Y616" s="94"/>
      <c r="Z616" s="94"/>
      <c r="AA616" s="94"/>
      <c r="AB616" s="37">
        <f>AB617+AB622+AB625</f>
        <v>4400150.470000001</v>
      </c>
      <c r="AC616" s="37">
        <f>AC617+AC622+AC625</f>
        <v>3081634.13</v>
      </c>
      <c r="AD616" s="189">
        <f t="shared" si="44"/>
        <v>70.03474428909699</v>
      </c>
    </row>
    <row r="617" spans="1:30" ht="76.5">
      <c r="A617" s="5" t="s">
        <v>8</v>
      </c>
      <c r="B617" s="99" t="s">
        <v>8</v>
      </c>
      <c r="C617" s="85" t="s">
        <v>71</v>
      </c>
      <c r="D617" s="85">
        <v>2</v>
      </c>
      <c r="E617" s="85">
        <v>13</v>
      </c>
      <c r="F617" s="85">
        <v>3</v>
      </c>
      <c r="G617" s="85">
        <v>921</v>
      </c>
      <c r="H617" s="85">
        <v>10040</v>
      </c>
      <c r="I617" s="85">
        <v>80040</v>
      </c>
      <c r="J617" s="100" t="s">
        <v>9</v>
      </c>
      <c r="K617" s="34">
        <f>K618</f>
        <v>3934719.44</v>
      </c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>
        <f>W618</f>
        <v>4121504.5700000003</v>
      </c>
      <c r="X617" s="34"/>
      <c r="Y617" s="34"/>
      <c r="Z617" s="34"/>
      <c r="AA617" s="34"/>
      <c r="AB617" s="34">
        <f>AB618</f>
        <v>4121504.5700000003</v>
      </c>
      <c r="AC617" s="34">
        <f>AC618</f>
        <v>2895377.2399999998</v>
      </c>
      <c r="AD617" s="191">
        <f t="shared" si="44"/>
        <v>70.2504920430065</v>
      </c>
    </row>
    <row r="618" spans="1:30" ht="38.25">
      <c r="A618" s="5" t="s">
        <v>10</v>
      </c>
      <c r="B618" s="99" t="s">
        <v>10</v>
      </c>
      <c r="C618" s="85" t="s">
        <v>71</v>
      </c>
      <c r="D618" s="85">
        <v>2</v>
      </c>
      <c r="E618" s="85">
        <v>13</v>
      </c>
      <c r="F618" s="85">
        <v>3</v>
      </c>
      <c r="G618" s="85">
        <v>921</v>
      </c>
      <c r="H618" s="85">
        <v>10040</v>
      </c>
      <c r="I618" s="85">
        <v>80040</v>
      </c>
      <c r="J618" s="100" t="s">
        <v>11</v>
      </c>
      <c r="K618" s="34">
        <f>K619+K620+K621</f>
        <v>3934719.44</v>
      </c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>
        <f>W619+W620+W621</f>
        <v>4121504.5700000003</v>
      </c>
      <c r="X618" s="34"/>
      <c r="Y618" s="34"/>
      <c r="Z618" s="34"/>
      <c r="AA618" s="34"/>
      <c r="AB618" s="34">
        <f>AB619+AB620+AB621</f>
        <v>4121504.5700000003</v>
      </c>
      <c r="AC618" s="34">
        <f>AC619+AC620+AC621</f>
        <v>2895377.2399999998</v>
      </c>
      <c r="AD618" s="191">
        <f t="shared" si="44"/>
        <v>70.2504920430065</v>
      </c>
    </row>
    <row r="619" spans="1:30" s="3" customFormat="1" ht="25.5">
      <c r="A619" s="5" t="s">
        <v>229</v>
      </c>
      <c r="B619" s="99" t="s">
        <v>229</v>
      </c>
      <c r="C619" s="85" t="s">
        <v>71</v>
      </c>
      <c r="D619" s="85">
        <v>2</v>
      </c>
      <c r="E619" s="85">
        <v>13</v>
      </c>
      <c r="F619" s="85">
        <v>3</v>
      </c>
      <c r="G619" s="85">
        <v>921</v>
      </c>
      <c r="H619" s="85">
        <v>10040</v>
      </c>
      <c r="I619" s="85">
        <v>80040</v>
      </c>
      <c r="J619" s="100">
        <v>121</v>
      </c>
      <c r="K619" s="34">
        <v>2949845.96</v>
      </c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>
        <v>3093306.12</v>
      </c>
      <c r="X619" s="34"/>
      <c r="Y619" s="34"/>
      <c r="Z619" s="34"/>
      <c r="AA619" s="34"/>
      <c r="AB619" s="34">
        <v>3093306.12</v>
      </c>
      <c r="AC619" s="34">
        <v>2208135.57</v>
      </c>
      <c r="AD619" s="191">
        <f t="shared" si="44"/>
        <v>71.38432099309976</v>
      </c>
    </row>
    <row r="620" spans="1:30" ht="51">
      <c r="A620" s="5" t="s">
        <v>57</v>
      </c>
      <c r="B620" s="99" t="s">
        <v>57</v>
      </c>
      <c r="C620" s="85" t="s">
        <v>71</v>
      </c>
      <c r="D620" s="85">
        <v>2</v>
      </c>
      <c r="E620" s="85">
        <v>13</v>
      </c>
      <c r="F620" s="85">
        <v>3</v>
      </c>
      <c r="G620" s="85">
        <v>921</v>
      </c>
      <c r="H620" s="85">
        <v>10040</v>
      </c>
      <c r="I620" s="85">
        <v>80040</v>
      </c>
      <c r="J620" s="100">
        <v>122</v>
      </c>
      <c r="K620" s="34">
        <v>75900</v>
      </c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>
        <v>75900</v>
      </c>
      <c r="X620" s="34"/>
      <c r="Y620" s="34"/>
      <c r="Z620" s="34"/>
      <c r="AA620" s="34"/>
      <c r="AB620" s="34">
        <v>75900</v>
      </c>
      <c r="AC620" s="34">
        <v>45000</v>
      </c>
      <c r="AD620" s="191">
        <f t="shared" si="44"/>
        <v>59.28853754940712</v>
      </c>
    </row>
    <row r="621" spans="1:30" ht="63.75">
      <c r="A621" s="5" t="s">
        <v>189</v>
      </c>
      <c r="B621" s="99" t="s">
        <v>189</v>
      </c>
      <c r="C621" s="85" t="s">
        <v>71</v>
      </c>
      <c r="D621" s="85">
        <v>2</v>
      </c>
      <c r="E621" s="85">
        <v>13</v>
      </c>
      <c r="F621" s="85">
        <v>3</v>
      </c>
      <c r="G621" s="85">
        <v>921</v>
      </c>
      <c r="H621" s="85">
        <v>10040</v>
      </c>
      <c r="I621" s="85">
        <v>80040</v>
      </c>
      <c r="J621" s="100">
        <v>129</v>
      </c>
      <c r="K621" s="34">
        <v>908973.48</v>
      </c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>
        <v>952298.45</v>
      </c>
      <c r="X621" s="34"/>
      <c r="Y621" s="34"/>
      <c r="Z621" s="34"/>
      <c r="AA621" s="34"/>
      <c r="AB621" s="34">
        <v>952298.45</v>
      </c>
      <c r="AC621" s="34">
        <v>642241.67</v>
      </c>
      <c r="AD621" s="191">
        <f t="shared" si="44"/>
        <v>67.44121761407888</v>
      </c>
    </row>
    <row r="622" spans="1:30" ht="38.25">
      <c r="A622" s="5" t="s">
        <v>133</v>
      </c>
      <c r="B622" s="99" t="s">
        <v>133</v>
      </c>
      <c r="C622" s="85" t="s">
        <v>71</v>
      </c>
      <c r="D622" s="85">
        <v>2</v>
      </c>
      <c r="E622" s="85">
        <v>13</v>
      </c>
      <c r="F622" s="85">
        <v>3</v>
      </c>
      <c r="G622" s="85">
        <v>921</v>
      </c>
      <c r="H622" s="85">
        <v>10040</v>
      </c>
      <c r="I622" s="85">
        <v>80040</v>
      </c>
      <c r="J622" s="100" t="s">
        <v>12</v>
      </c>
      <c r="K622" s="34">
        <f>K623</f>
        <v>278645.9</v>
      </c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>
        <f>W623</f>
        <v>278645.9</v>
      </c>
      <c r="X622" s="34"/>
      <c r="Y622" s="34"/>
      <c r="Z622" s="34"/>
      <c r="AA622" s="34"/>
      <c r="AB622" s="34">
        <f>AB623</f>
        <v>278645.9</v>
      </c>
      <c r="AC622" s="34">
        <f>AC623</f>
        <v>186256.89</v>
      </c>
      <c r="AD622" s="191">
        <f t="shared" si="44"/>
        <v>66.84357817574205</v>
      </c>
    </row>
    <row r="623" spans="1:30" ht="38.25">
      <c r="A623" s="5" t="s">
        <v>13</v>
      </c>
      <c r="B623" s="99" t="s">
        <v>13</v>
      </c>
      <c r="C623" s="85" t="s">
        <v>71</v>
      </c>
      <c r="D623" s="85">
        <v>2</v>
      </c>
      <c r="E623" s="85">
        <v>13</v>
      </c>
      <c r="F623" s="85">
        <v>3</v>
      </c>
      <c r="G623" s="85">
        <v>921</v>
      </c>
      <c r="H623" s="85">
        <v>10040</v>
      </c>
      <c r="I623" s="85">
        <v>80040</v>
      </c>
      <c r="J623" s="100" t="s">
        <v>14</v>
      </c>
      <c r="K623" s="34">
        <f>K624</f>
        <v>278645.9</v>
      </c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>
        <f>W624</f>
        <v>278645.9</v>
      </c>
      <c r="X623" s="34"/>
      <c r="Y623" s="34"/>
      <c r="Z623" s="34"/>
      <c r="AA623" s="34"/>
      <c r="AB623" s="34">
        <f>AB624</f>
        <v>278645.9</v>
      </c>
      <c r="AC623" s="34">
        <f>AC624</f>
        <v>186256.89</v>
      </c>
      <c r="AD623" s="191">
        <f t="shared" si="44"/>
        <v>66.84357817574205</v>
      </c>
    </row>
    <row r="624" spans="1:30" ht="38.25">
      <c r="A624" s="9" t="s">
        <v>134</v>
      </c>
      <c r="B624" s="99" t="s">
        <v>134</v>
      </c>
      <c r="C624" s="85" t="s">
        <v>71</v>
      </c>
      <c r="D624" s="85">
        <v>2</v>
      </c>
      <c r="E624" s="85">
        <v>13</v>
      </c>
      <c r="F624" s="85">
        <v>3</v>
      </c>
      <c r="G624" s="85">
        <v>921</v>
      </c>
      <c r="H624" s="85">
        <v>10040</v>
      </c>
      <c r="I624" s="85">
        <v>80040</v>
      </c>
      <c r="J624" s="100">
        <v>244</v>
      </c>
      <c r="K624" s="34">
        <v>278645.9</v>
      </c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>
        <v>278645.9</v>
      </c>
      <c r="X624" s="34"/>
      <c r="Y624" s="34"/>
      <c r="Z624" s="34"/>
      <c r="AA624" s="34"/>
      <c r="AB624" s="34">
        <v>278645.9</v>
      </c>
      <c r="AC624" s="34">
        <v>186256.89</v>
      </c>
      <c r="AD624" s="191">
        <f t="shared" si="44"/>
        <v>66.84357817574205</v>
      </c>
    </row>
    <row r="625" spans="1:30" s="40" customFormat="1" ht="12.75" hidden="1">
      <c r="A625" s="20" t="s">
        <v>15</v>
      </c>
      <c r="B625" s="54" t="s">
        <v>15</v>
      </c>
      <c r="C625" s="56" t="s">
        <v>71</v>
      </c>
      <c r="D625" s="56">
        <v>2</v>
      </c>
      <c r="E625" s="56">
        <v>13</v>
      </c>
      <c r="F625" s="56">
        <v>3</v>
      </c>
      <c r="G625" s="56">
        <v>921</v>
      </c>
      <c r="H625" s="56">
        <v>10040</v>
      </c>
      <c r="I625" s="56">
        <v>80040</v>
      </c>
      <c r="J625" s="57" t="s">
        <v>16</v>
      </c>
      <c r="K625" s="47">
        <f>K626</f>
        <v>3505.44</v>
      </c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>
        <f>AB626</f>
        <v>0</v>
      </c>
      <c r="AC625" s="47"/>
      <c r="AD625" s="189" t="e">
        <f t="shared" si="44"/>
        <v>#DIV/0!</v>
      </c>
    </row>
    <row r="626" spans="1:30" s="40" customFormat="1" ht="12.75" hidden="1">
      <c r="A626" s="20" t="s">
        <v>42</v>
      </c>
      <c r="B626" s="54" t="s">
        <v>42</v>
      </c>
      <c r="C626" s="56" t="s">
        <v>71</v>
      </c>
      <c r="D626" s="56">
        <v>2</v>
      </c>
      <c r="E626" s="56">
        <v>13</v>
      </c>
      <c r="F626" s="56">
        <v>3</v>
      </c>
      <c r="G626" s="56">
        <v>921</v>
      </c>
      <c r="H626" s="56">
        <v>10040</v>
      </c>
      <c r="I626" s="56">
        <v>80040</v>
      </c>
      <c r="J626" s="57">
        <v>850</v>
      </c>
      <c r="K626" s="47">
        <f>K627</f>
        <v>3505.44</v>
      </c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>
        <f>AB627+AB628</f>
        <v>0</v>
      </c>
      <c r="AC626" s="47"/>
      <c r="AD626" s="189" t="e">
        <f t="shared" si="44"/>
        <v>#DIV/0!</v>
      </c>
    </row>
    <row r="627" spans="1:30" s="40" customFormat="1" ht="25.5" hidden="1">
      <c r="A627" s="20" t="s">
        <v>19</v>
      </c>
      <c r="B627" s="54" t="s">
        <v>19</v>
      </c>
      <c r="C627" s="56" t="s">
        <v>71</v>
      </c>
      <c r="D627" s="56">
        <v>2</v>
      </c>
      <c r="E627" s="56">
        <v>13</v>
      </c>
      <c r="F627" s="56">
        <v>3</v>
      </c>
      <c r="G627" s="56">
        <v>921</v>
      </c>
      <c r="H627" s="56">
        <v>10040</v>
      </c>
      <c r="I627" s="56">
        <v>80040</v>
      </c>
      <c r="J627" s="57" t="s">
        <v>20</v>
      </c>
      <c r="K627" s="47">
        <v>3505.44</v>
      </c>
      <c r="L627" s="47"/>
      <c r="M627" s="47"/>
      <c r="N627" s="47">
        <v>-3505.44</v>
      </c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>
        <f>K627+L627+N627</f>
        <v>0</v>
      </c>
      <c r="AC627" s="47"/>
      <c r="AD627" s="189" t="e">
        <f t="shared" si="44"/>
        <v>#DIV/0!</v>
      </c>
    </row>
    <row r="628" spans="1:30" s="40" customFormat="1" ht="12.75" hidden="1">
      <c r="A628" s="20" t="s">
        <v>243</v>
      </c>
      <c r="B628" s="54" t="s">
        <v>243</v>
      </c>
      <c r="C628" s="56" t="s">
        <v>71</v>
      </c>
      <c r="D628" s="56">
        <v>2</v>
      </c>
      <c r="E628" s="56">
        <v>13</v>
      </c>
      <c r="F628" s="56">
        <v>3</v>
      </c>
      <c r="G628" s="56">
        <v>921</v>
      </c>
      <c r="H628" s="56">
        <v>10040</v>
      </c>
      <c r="I628" s="56">
        <v>80040</v>
      </c>
      <c r="J628" s="57">
        <v>853</v>
      </c>
      <c r="K628" s="47"/>
      <c r="L628" s="47"/>
      <c r="M628" s="47"/>
      <c r="N628" s="47">
        <v>3505.44</v>
      </c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>
        <v>0</v>
      </c>
      <c r="AC628" s="47"/>
      <c r="AD628" s="189" t="e">
        <f t="shared" si="44"/>
        <v>#DIV/0!</v>
      </c>
    </row>
    <row r="629" spans="1:30" s="44" customFormat="1" ht="38.25" hidden="1">
      <c r="A629" s="23" t="s">
        <v>225</v>
      </c>
      <c r="B629" s="125" t="s">
        <v>225</v>
      </c>
      <c r="C629" s="64" t="s">
        <v>71</v>
      </c>
      <c r="D629" s="64">
        <v>2</v>
      </c>
      <c r="E629" s="64">
        <v>13</v>
      </c>
      <c r="F629" s="64">
        <v>3</v>
      </c>
      <c r="G629" s="64">
        <v>921</v>
      </c>
      <c r="H629" s="64">
        <v>10042</v>
      </c>
      <c r="I629" s="64">
        <v>80070</v>
      </c>
      <c r="J629" s="41"/>
      <c r="K629" s="42"/>
      <c r="L629" s="42"/>
      <c r="M629" s="42"/>
      <c r="N629" s="42"/>
      <c r="O629" s="42">
        <f>O630</f>
        <v>281800</v>
      </c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>
        <f>AB630</f>
        <v>0</v>
      </c>
      <c r="AC629" s="42"/>
      <c r="AD629" s="189" t="e">
        <f t="shared" si="44"/>
        <v>#DIV/0!</v>
      </c>
    </row>
    <row r="630" spans="1:30" s="40" customFormat="1" ht="38.25" hidden="1">
      <c r="A630" s="25" t="s">
        <v>133</v>
      </c>
      <c r="B630" s="54" t="s">
        <v>133</v>
      </c>
      <c r="C630" s="56" t="s">
        <v>71</v>
      </c>
      <c r="D630" s="56">
        <v>2</v>
      </c>
      <c r="E630" s="56">
        <v>13</v>
      </c>
      <c r="F630" s="56">
        <v>3</v>
      </c>
      <c r="G630" s="56">
        <v>921</v>
      </c>
      <c r="H630" s="56">
        <v>10042</v>
      </c>
      <c r="I630" s="56">
        <v>80070</v>
      </c>
      <c r="J630" s="57">
        <v>200</v>
      </c>
      <c r="K630" s="47"/>
      <c r="L630" s="47"/>
      <c r="M630" s="47"/>
      <c r="N630" s="47"/>
      <c r="O630" s="47">
        <f>O631</f>
        <v>281800</v>
      </c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>
        <f>AB631</f>
        <v>0</v>
      </c>
      <c r="AC630" s="47"/>
      <c r="AD630" s="189" t="e">
        <f t="shared" si="44"/>
        <v>#DIV/0!</v>
      </c>
    </row>
    <row r="631" spans="1:30" s="40" customFormat="1" ht="38.25" hidden="1">
      <c r="A631" s="25" t="s">
        <v>13</v>
      </c>
      <c r="B631" s="54" t="s">
        <v>13</v>
      </c>
      <c r="C631" s="56" t="s">
        <v>71</v>
      </c>
      <c r="D631" s="56">
        <v>2</v>
      </c>
      <c r="E631" s="56">
        <v>13</v>
      </c>
      <c r="F631" s="56">
        <v>3</v>
      </c>
      <c r="G631" s="56">
        <v>921</v>
      </c>
      <c r="H631" s="56">
        <v>10042</v>
      </c>
      <c r="I631" s="56">
        <v>80070</v>
      </c>
      <c r="J631" s="57">
        <v>240</v>
      </c>
      <c r="K631" s="47"/>
      <c r="L631" s="47"/>
      <c r="M631" s="47"/>
      <c r="N631" s="47"/>
      <c r="O631" s="47">
        <f>O632</f>
        <v>281800</v>
      </c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>
        <f>AB632</f>
        <v>0</v>
      </c>
      <c r="AC631" s="47"/>
      <c r="AD631" s="189" t="e">
        <f t="shared" si="44"/>
        <v>#DIV/0!</v>
      </c>
    </row>
    <row r="632" spans="1:30" s="40" customFormat="1" ht="38.25" hidden="1">
      <c r="A632" s="25" t="s">
        <v>134</v>
      </c>
      <c r="B632" s="54" t="s">
        <v>134</v>
      </c>
      <c r="C632" s="56" t="s">
        <v>71</v>
      </c>
      <c r="D632" s="56">
        <v>2</v>
      </c>
      <c r="E632" s="56">
        <v>13</v>
      </c>
      <c r="F632" s="56">
        <v>3</v>
      </c>
      <c r="G632" s="56">
        <v>921</v>
      </c>
      <c r="H632" s="56">
        <v>10042</v>
      </c>
      <c r="I632" s="56">
        <v>80070</v>
      </c>
      <c r="J632" s="57">
        <v>244</v>
      </c>
      <c r="K632" s="47"/>
      <c r="L632" s="47"/>
      <c r="M632" s="47"/>
      <c r="N632" s="47"/>
      <c r="O632" s="47">
        <v>281800</v>
      </c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>
        <v>0</v>
      </c>
      <c r="AC632" s="47"/>
      <c r="AD632" s="189" t="e">
        <f t="shared" si="44"/>
        <v>#DIV/0!</v>
      </c>
    </row>
    <row r="633" spans="1:30" s="3" customFormat="1" ht="25.5">
      <c r="A633" s="35"/>
      <c r="B633" s="87" t="s">
        <v>318</v>
      </c>
      <c r="C633" s="88" t="s">
        <v>71</v>
      </c>
      <c r="D633" s="88">
        <v>2</v>
      </c>
      <c r="E633" s="88">
        <v>13</v>
      </c>
      <c r="F633" s="88">
        <v>3</v>
      </c>
      <c r="G633" s="88">
        <v>921</v>
      </c>
      <c r="H633" s="88"/>
      <c r="I633" s="88">
        <v>83360</v>
      </c>
      <c r="J633" s="89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>
        <f>W634</f>
        <v>3505.44</v>
      </c>
      <c r="X633" s="37"/>
      <c r="Y633" s="37"/>
      <c r="Z633" s="37"/>
      <c r="AA633" s="37"/>
      <c r="AB633" s="37">
        <f>AB634</f>
        <v>3505.44</v>
      </c>
      <c r="AC633" s="37">
        <f>AC634</f>
        <v>2076.36</v>
      </c>
      <c r="AD633" s="189">
        <f t="shared" si="44"/>
        <v>59.23250718882651</v>
      </c>
    </row>
    <row r="634" spans="1:30" ht="12.75">
      <c r="A634" s="36"/>
      <c r="B634" s="99" t="s">
        <v>15</v>
      </c>
      <c r="C634" s="85" t="s">
        <v>71</v>
      </c>
      <c r="D634" s="85">
        <v>2</v>
      </c>
      <c r="E634" s="85">
        <v>13</v>
      </c>
      <c r="F634" s="85">
        <v>3</v>
      </c>
      <c r="G634" s="85">
        <v>921</v>
      </c>
      <c r="H634" s="85"/>
      <c r="I634" s="85">
        <v>83360</v>
      </c>
      <c r="J634" s="100" t="s">
        <v>16</v>
      </c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>
        <f>W635</f>
        <v>3505.44</v>
      </c>
      <c r="X634" s="34"/>
      <c r="Y634" s="34"/>
      <c r="Z634" s="34"/>
      <c r="AA634" s="34"/>
      <c r="AB634" s="34">
        <f>AB635</f>
        <v>3505.44</v>
      </c>
      <c r="AC634" s="34">
        <f>AC635</f>
        <v>2076.36</v>
      </c>
      <c r="AD634" s="191">
        <f t="shared" si="44"/>
        <v>59.23250718882651</v>
      </c>
    </row>
    <row r="635" spans="1:30" ht="12.75">
      <c r="A635" s="36"/>
      <c r="B635" s="99" t="s">
        <v>42</v>
      </c>
      <c r="C635" s="85" t="s">
        <v>71</v>
      </c>
      <c r="D635" s="85">
        <v>2</v>
      </c>
      <c r="E635" s="85">
        <v>13</v>
      </c>
      <c r="F635" s="85">
        <v>3</v>
      </c>
      <c r="G635" s="85">
        <v>921</v>
      </c>
      <c r="H635" s="85"/>
      <c r="I635" s="85">
        <v>83360</v>
      </c>
      <c r="J635" s="100">
        <v>850</v>
      </c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>
        <f>W636+W637</f>
        <v>3505.44</v>
      </c>
      <c r="X635" s="34"/>
      <c r="Y635" s="34"/>
      <c r="Z635" s="34"/>
      <c r="AA635" s="34"/>
      <c r="AB635" s="34">
        <f>AB636+AB637</f>
        <v>3505.44</v>
      </c>
      <c r="AC635" s="34">
        <f>AC636+AC637</f>
        <v>2076.36</v>
      </c>
      <c r="AD635" s="191">
        <f t="shared" si="44"/>
        <v>59.23250718882651</v>
      </c>
    </row>
    <row r="636" spans="1:30" s="40" customFormat="1" ht="25.5" hidden="1">
      <c r="A636" s="25"/>
      <c r="B636" s="54" t="s">
        <v>19</v>
      </c>
      <c r="C636" s="56" t="s">
        <v>71</v>
      </c>
      <c r="D636" s="56">
        <v>2</v>
      </c>
      <c r="E636" s="56">
        <v>13</v>
      </c>
      <c r="F636" s="56">
        <v>3</v>
      </c>
      <c r="G636" s="56">
        <v>921</v>
      </c>
      <c r="H636" s="56"/>
      <c r="I636" s="56">
        <v>83360</v>
      </c>
      <c r="J636" s="57" t="s">
        <v>20</v>
      </c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>
        <v>0</v>
      </c>
      <c r="AC636" s="47"/>
      <c r="AD636" s="189" t="e">
        <f t="shared" si="44"/>
        <v>#DIV/0!</v>
      </c>
    </row>
    <row r="637" spans="1:30" ht="12.75">
      <c r="A637" s="36"/>
      <c r="B637" s="99" t="s">
        <v>243</v>
      </c>
      <c r="C637" s="85" t="s">
        <v>71</v>
      </c>
      <c r="D637" s="85">
        <v>2</v>
      </c>
      <c r="E637" s="85">
        <v>13</v>
      </c>
      <c r="F637" s="85">
        <v>3</v>
      </c>
      <c r="G637" s="85">
        <v>921</v>
      </c>
      <c r="H637" s="85"/>
      <c r="I637" s="85">
        <v>83360</v>
      </c>
      <c r="J637" s="100">
        <v>853</v>
      </c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>
        <v>3505.44</v>
      </c>
      <c r="X637" s="34"/>
      <c r="Y637" s="34"/>
      <c r="Z637" s="34"/>
      <c r="AA637" s="34"/>
      <c r="AB637" s="34">
        <v>3505.44</v>
      </c>
      <c r="AC637" s="34">
        <v>2076.36</v>
      </c>
      <c r="AD637" s="191">
        <f t="shared" si="44"/>
        <v>59.23250718882651</v>
      </c>
    </row>
    <row r="638" spans="1:30" ht="54" customHeight="1">
      <c r="A638" s="6" t="s">
        <v>86</v>
      </c>
      <c r="B638" s="87" t="s">
        <v>86</v>
      </c>
      <c r="C638" s="88" t="s">
        <v>71</v>
      </c>
      <c r="D638" s="88">
        <v>3</v>
      </c>
      <c r="E638" s="88"/>
      <c r="F638" s="88"/>
      <c r="G638" s="88"/>
      <c r="H638" s="85"/>
      <c r="I638" s="85"/>
      <c r="J638" s="100"/>
      <c r="K638" s="37">
        <f>K639</f>
        <v>4248912</v>
      </c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7">
        <f>W639</f>
        <v>7801304</v>
      </c>
      <c r="X638" s="34"/>
      <c r="Y638" s="34"/>
      <c r="Z638" s="34"/>
      <c r="AA638" s="34"/>
      <c r="AB638" s="37">
        <f>AB639</f>
        <v>11262540.8</v>
      </c>
      <c r="AC638" s="37">
        <f>AC639</f>
        <v>2644506.9</v>
      </c>
      <c r="AD638" s="189">
        <f t="shared" si="44"/>
        <v>23.480553340148607</v>
      </c>
    </row>
    <row r="639" spans="1:30" ht="57" customHeight="1">
      <c r="A639" s="6" t="s">
        <v>178</v>
      </c>
      <c r="B639" s="87" t="s">
        <v>178</v>
      </c>
      <c r="C639" s="88" t="s">
        <v>71</v>
      </c>
      <c r="D639" s="88">
        <v>3</v>
      </c>
      <c r="E639" s="88">
        <v>11</v>
      </c>
      <c r="F639" s="88"/>
      <c r="G639" s="88"/>
      <c r="H639" s="85"/>
      <c r="I639" s="85"/>
      <c r="J639" s="100"/>
      <c r="K639" s="37">
        <f>K640+K648</f>
        <v>4248912</v>
      </c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7">
        <f>W640+W648</f>
        <v>7801304</v>
      </c>
      <c r="X639" s="34"/>
      <c r="Y639" s="34"/>
      <c r="Z639" s="34"/>
      <c r="AA639" s="34"/>
      <c r="AB639" s="37">
        <f>AB640+AB648</f>
        <v>11262540.8</v>
      </c>
      <c r="AC639" s="37">
        <f>AC640+AC648</f>
        <v>2644506.9</v>
      </c>
      <c r="AD639" s="189">
        <f t="shared" si="44"/>
        <v>23.480553340148607</v>
      </c>
    </row>
    <row r="640" spans="1:30" s="40" customFormat="1" ht="12.75" hidden="1">
      <c r="A640" s="19" t="s">
        <v>41</v>
      </c>
      <c r="B640" s="63" t="s">
        <v>41</v>
      </c>
      <c r="C640" s="64" t="s">
        <v>71</v>
      </c>
      <c r="D640" s="64">
        <v>3</v>
      </c>
      <c r="E640" s="64">
        <v>11</v>
      </c>
      <c r="F640" s="64">
        <v>1</v>
      </c>
      <c r="G640" s="64">
        <v>902</v>
      </c>
      <c r="H640" s="56"/>
      <c r="I640" s="56"/>
      <c r="J640" s="57"/>
      <c r="K640" s="42">
        <f>K641</f>
        <v>1000000</v>
      </c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2">
        <f>W641</f>
        <v>0</v>
      </c>
      <c r="X640" s="47"/>
      <c r="Y640" s="47"/>
      <c r="Z640" s="47"/>
      <c r="AA640" s="47"/>
      <c r="AB640" s="42">
        <f>AB641</f>
        <v>0</v>
      </c>
      <c r="AC640" s="42">
        <f>AC641</f>
        <v>0</v>
      </c>
      <c r="AD640" s="189" t="e">
        <f t="shared" si="44"/>
        <v>#DIV/0!</v>
      </c>
    </row>
    <row r="641" spans="1:30" s="40" customFormat="1" ht="22.5" customHeight="1" hidden="1">
      <c r="A641" s="19" t="s">
        <v>87</v>
      </c>
      <c r="B641" s="125" t="s">
        <v>307</v>
      </c>
      <c r="C641" s="64" t="s">
        <v>71</v>
      </c>
      <c r="D641" s="64">
        <v>3</v>
      </c>
      <c r="E641" s="64">
        <v>11</v>
      </c>
      <c r="F641" s="64">
        <v>1</v>
      </c>
      <c r="G641" s="64">
        <v>902</v>
      </c>
      <c r="H641" s="64">
        <v>13250</v>
      </c>
      <c r="I641" s="64">
        <v>82330</v>
      </c>
      <c r="J641" s="41"/>
      <c r="K641" s="42">
        <f>K645</f>
        <v>1000000</v>
      </c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>
        <f>W645+W642</f>
        <v>0</v>
      </c>
      <c r="X641" s="42"/>
      <c r="Y641" s="42"/>
      <c r="Z641" s="42"/>
      <c r="AA641" s="42"/>
      <c r="AB641" s="42">
        <f>AB645+AB642</f>
        <v>0</v>
      </c>
      <c r="AC641" s="42">
        <f>AC645+AC642</f>
        <v>0</v>
      </c>
      <c r="AD641" s="189" t="e">
        <f t="shared" si="44"/>
        <v>#DIV/0!</v>
      </c>
    </row>
    <row r="642" spans="1:30" s="40" customFormat="1" ht="47.25" customHeight="1" hidden="1">
      <c r="A642" s="20" t="s">
        <v>133</v>
      </c>
      <c r="B642" s="54" t="s">
        <v>133</v>
      </c>
      <c r="C642" s="56" t="s">
        <v>71</v>
      </c>
      <c r="D642" s="56">
        <v>3</v>
      </c>
      <c r="E642" s="56">
        <v>11</v>
      </c>
      <c r="F642" s="56">
        <v>1</v>
      </c>
      <c r="G642" s="56">
        <v>902</v>
      </c>
      <c r="H642" s="56">
        <v>13250</v>
      </c>
      <c r="I642" s="56">
        <v>82330</v>
      </c>
      <c r="J642" s="57">
        <v>200</v>
      </c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7">
        <f>W643</f>
        <v>0</v>
      </c>
      <c r="X642" s="42"/>
      <c r="Y642" s="42"/>
      <c r="Z642" s="42"/>
      <c r="AA642" s="42"/>
      <c r="AB642" s="47">
        <f>AB643</f>
        <v>0</v>
      </c>
      <c r="AC642" s="47">
        <f>AC643</f>
        <v>0</v>
      </c>
      <c r="AD642" s="189" t="e">
        <f t="shared" si="44"/>
        <v>#DIV/0!</v>
      </c>
    </row>
    <row r="643" spans="1:30" s="40" customFormat="1" ht="46.5" customHeight="1" hidden="1">
      <c r="A643" s="20" t="s">
        <v>13</v>
      </c>
      <c r="B643" s="54" t="s">
        <v>13</v>
      </c>
      <c r="C643" s="56" t="s">
        <v>71</v>
      </c>
      <c r="D643" s="56">
        <v>3</v>
      </c>
      <c r="E643" s="56">
        <v>11</v>
      </c>
      <c r="F643" s="56">
        <v>1</v>
      </c>
      <c r="G643" s="56">
        <v>902</v>
      </c>
      <c r="H643" s="56">
        <v>13250</v>
      </c>
      <c r="I643" s="56">
        <v>82330</v>
      </c>
      <c r="J643" s="57">
        <v>240</v>
      </c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7">
        <f>W644</f>
        <v>0</v>
      </c>
      <c r="X643" s="42"/>
      <c r="Y643" s="42"/>
      <c r="Z643" s="42"/>
      <c r="AA643" s="42"/>
      <c r="AB643" s="47">
        <f>AB644</f>
        <v>0</v>
      </c>
      <c r="AC643" s="47">
        <f>AC644</f>
        <v>0</v>
      </c>
      <c r="AD643" s="189" t="e">
        <f t="shared" si="44"/>
        <v>#DIV/0!</v>
      </c>
    </row>
    <row r="644" spans="1:30" s="40" customFormat="1" ht="46.5" customHeight="1" hidden="1">
      <c r="A644" s="25" t="s">
        <v>190</v>
      </c>
      <c r="B644" s="54" t="s">
        <v>190</v>
      </c>
      <c r="C644" s="56" t="s">
        <v>71</v>
      </c>
      <c r="D644" s="56">
        <v>3</v>
      </c>
      <c r="E644" s="56">
        <v>11</v>
      </c>
      <c r="F644" s="56">
        <v>1</v>
      </c>
      <c r="G644" s="56">
        <v>902</v>
      </c>
      <c r="H644" s="56">
        <v>13250</v>
      </c>
      <c r="I644" s="56">
        <v>82330</v>
      </c>
      <c r="J644" s="57">
        <v>244</v>
      </c>
      <c r="K644" s="42"/>
      <c r="L644" s="42"/>
      <c r="M644" s="42"/>
      <c r="N644" s="47">
        <v>1999999</v>
      </c>
      <c r="O644" s="47"/>
      <c r="P644" s="47"/>
      <c r="Q644" s="47"/>
      <c r="R644" s="47"/>
      <c r="S644" s="47">
        <v>0</v>
      </c>
      <c r="T644" s="47"/>
      <c r="U644" s="47"/>
      <c r="V644" s="47">
        <v>-229537.79</v>
      </c>
      <c r="W644" s="47">
        <v>0</v>
      </c>
      <c r="X644" s="47"/>
      <c r="Y644" s="47"/>
      <c r="Z644" s="47"/>
      <c r="AA644" s="47"/>
      <c r="AB644" s="47">
        <v>0</v>
      </c>
      <c r="AC644" s="47">
        <v>0</v>
      </c>
      <c r="AD644" s="189" t="e">
        <f t="shared" si="44"/>
        <v>#DIV/0!</v>
      </c>
    </row>
    <row r="645" spans="1:30" s="40" customFormat="1" ht="38.25" hidden="1">
      <c r="A645" s="25" t="s">
        <v>141</v>
      </c>
      <c r="B645" s="54" t="s">
        <v>141</v>
      </c>
      <c r="C645" s="56" t="s">
        <v>71</v>
      </c>
      <c r="D645" s="56">
        <v>3</v>
      </c>
      <c r="E645" s="56">
        <v>11</v>
      </c>
      <c r="F645" s="56">
        <v>1</v>
      </c>
      <c r="G645" s="56">
        <v>902</v>
      </c>
      <c r="H645" s="56">
        <v>13250</v>
      </c>
      <c r="I645" s="56">
        <v>82330</v>
      </c>
      <c r="J645" s="57">
        <v>400</v>
      </c>
      <c r="K645" s="47">
        <f>K646</f>
        <v>1000000</v>
      </c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>
        <f>W646</f>
        <v>0</v>
      </c>
      <c r="X645" s="47"/>
      <c r="Y645" s="47"/>
      <c r="Z645" s="47"/>
      <c r="AA645" s="47"/>
      <c r="AB645" s="47">
        <f>AB646</f>
        <v>0</v>
      </c>
      <c r="AC645" s="47">
        <f>AC646</f>
        <v>0</v>
      </c>
      <c r="AD645" s="189" t="e">
        <f t="shared" si="44"/>
        <v>#DIV/0!</v>
      </c>
    </row>
    <row r="646" spans="1:30" s="40" customFormat="1" ht="12.75" hidden="1">
      <c r="A646" s="25" t="s">
        <v>44</v>
      </c>
      <c r="B646" s="54" t="s">
        <v>44</v>
      </c>
      <c r="C646" s="56" t="s">
        <v>71</v>
      </c>
      <c r="D646" s="56">
        <v>3</v>
      </c>
      <c r="E646" s="56">
        <v>11</v>
      </c>
      <c r="F646" s="56">
        <v>1</v>
      </c>
      <c r="G646" s="56">
        <v>902</v>
      </c>
      <c r="H646" s="56">
        <v>13250</v>
      </c>
      <c r="I646" s="56">
        <v>82330</v>
      </c>
      <c r="J646" s="57">
        <v>410</v>
      </c>
      <c r="K646" s="47">
        <f>K647</f>
        <v>1000000</v>
      </c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>
        <f>W647</f>
        <v>0</v>
      </c>
      <c r="X646" s="47"/>
      <c r="Y646" s="47"/>
      <c r="Z646" s="47"/>
      <c r="AA646" s="47"/>
      <c r="AB646" s="47">
        <f>AB647</f>
        <v>0</v>
      </c>
      <c r="AC646" s="47">
        <f>AC647</f>
        <v>0</v>
      </c>
      <c r="AD646" s="189" t="e">
        <f t="shared" si="44"/>
        <v>#DIV/0!</v>
      </c>
    </row>
    <row r="647" spans="1:30" s="44" customFormat="1" ht="51" hidden="1">
      <c r="A647" s="25" t="s">
        <v>84</v>
      </c>
      <c r="B647" s="54" t="s">
        <v>84</v>
      </c>
      <c r="C647" s="56" t="s">
        <v>71</v>
      </c>
      <c r="D647" s="56">
        <v>3</v>
      </c>
      <c r="E647" s="56">
        <v>11</v>
      </c>
      <c r="F647" s="56">
        <v>1</v>
      </c>
      <c r="G647" s="56">
        <v>902</v>
      </c>
      <c r="H647" s="56">
        <v>13250</v>
      </c>
      <c r="I647" s="56">
        <v>82330</v>
      </c>
      <c r="J647" s="57">
        <v>414</v>
      </c>
      <c r="K647" s="47">
        <v>1000000</v>
      </c>
      <c r="L647" s="47">
        <v>3000000</v>
      </c>
      <c r="M647" s="47"/>
      <c r="N647" s="47">
        <v>-3999999</v>
      </c>
      <c r="O647" s="47"/>
      <c r="P647" s="47"/>
      <c r="Q647" s="47"/>
      <c r="R647" s="47"/>
      <c r="S647" s="47"/>
      <c r="T647" s="47"/>
      <c r="U647" s="47"/>
      <c r="V647" s="47"/>
      <c r="W647" s="47">
        <v>0</v>
      </c>
      <c r="X647" s="47"/>
      <c r="Y647" s="47"/>
      <c r="Z647" s="47"/>
      <c r="AA647" s="47"/>
      <c r="AB647" s="47">
        <v>0</v>
      </c>
      <c r="AC647" s="47">
        <v>0</v>
      </c>
      <c r="AD647" s="189" t="e">
        <f t="shared" si="44"/>
        <v>#DIV/0!</v>
      </c>
    </row>
    <row r="648" spans="1:30" ht="36.75" customHeight="1">
      <c r="A648" s="6" t="s">
        <v>52</v>
      </c>
      <c r="B648" s="87" t="s">
        <v>52</v>
      </c>
      <c r="C648" s="88" t="s">
        <v>71</v>
      </c>
      <c r="D648" s="88">
        <v>3</v>
      </c>
      <c r="E648" s="88">
        <v>11</v>
      </c>
      <c r="F648" s="88">
        <v>1</v>
      </c>
      <c r="G648" s="88">
        <v>921</v>
      </c>
      <c r="H648" s="85"/>
      <c r="I648" s="85"/>
      <c r="J648" s="100"/>
      <c r="K648" s="37">
        <f>K654+K669+K661+K681+K665+K673+K693+K701+K697+K689</f>
        <v>3248912</v>
      </c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7">
        <f>W649+W654+W669+W661+W681+W665+W673+W693+W701+W697+W689</f>
        <v>7801304</v>
      </c>
      <c r="X648" s="34"/>
      <c r="Y648" s="34"/>
      <c r="Z648" s="34"/>
      <c r="AA648" s="34"/>
      <c r="AB648" s="37">
        <f>AB649+AB654+AB669+AB661+AB681+AB665+AB673+AB693+AB701+AB697+AB689+AB677+AB685</f>
        <v>11262540.8</v>
      </c>
      <c r="AC648" s="37">
        <f>AC649+AC654+AC669+AC661+AC681+AC665+AC673+AC693+AC701+AC697+AC689+AC677+AC685</f>
        <v>2644506.9</v>
      </c>
      <c r="AD648" s="189">
        <f t="shared" si="44"/>
        <v>23.480553340148607</v>
      </c>
    </row>
    <row r="649" spans="1:30" s="70" customFormat="1" ht="42.75" customHeight="1">
      <c r="A649" s="69"/>
      <c r="B649" s="104" t="s">
        <v>295</v>
      </c>
      <c r="C649" s="88" t="s">
        <v>71</v>
      </c>
      <c r="D649" s="88">
        <v>3</v>
      </c>
      <c r="E649" s="88">
        <v>11</v>
      </c>
      <c r="F649" s="88">
        <v>1</v>
      </c>
      <c r="G649" s="88">
        <v>921</v>
      </c>
      <c r="H649" s="88"/>
      <c r="I649" s="153">
        <v>82300</v>
      </c>
      <c r="J649" s="154" t="s">
        <v>265</v>
      </c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>
        <f>W650</f>
        <v>6000000</v>
      </c>
      <c r="X649" s="37"/>
      <c r="Y649" s="37"/>
      <c r="Z649" s="37"/>
      <c r="AA649" s="37"/>
      <c r="AB649" s="37">
        <f>AB650</f>
        <v>8269990</v>
      </c>
      <c r="AC649" s="37"/>
      <c r="AD649" s="190">
        <f t="shared" si="44"/>
        <v>0</v>
      </c>
    </row>
    <row r="650" spans="1:30" ht="38.25">
      <c r="A650" s="6"/>
      <c r="B650" s="155" t="s">
        <v>255</v>
      </c>
      <c r="C650" s="85" t="s">
        <v>71</v>
      </c>
      <c r="D650" s="85">
        <v>3</v>
      </c>
      <c r="E650" s="85">
        <v>11</v>
      </c>
      <c r="F650" s="85">
        <v>1</v>
      </c>
      <c r="G650" s="85">
        <v>921</v>
      </c>
      <c r="H650" s="85"/>
      <c r="I650" s="71">
        <v>82300</v>
      </c>
      <c r="J650" s="68" t="s">
        <v>21</v>
      </c>
      <c r="K650" s="37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>
        <f>W651</f>
        <v>6000000</v>
      </c>
      <c r="X650" s="34"/>
      <c r="Y650" s="34"/>
      <c r="Z650" s="34"/>
      <c r="AA650" s="34"/>
      <c r="AB650" s="34">
        <f>AB651</f>
        <v>8269990</v>
      </c>
      <c r="AC650" s="34"/>
      <c r="AD650" s="190">
        <f t="shared" si="44"/>
        <v>0</v>
      </c>
    </row>
    <row r="651" spans="1:30" ht="25.5">
      <c r="A651" s="6"/>
      <c r="B651" s="155" t="s">
        <v>256</v>
      </c>
      <c r="C651" s="85" t="s">
        <v>71</v>
      </c>
      <c r="D651" s="85">
        <v>3</v>
      </c>
      <c r="E651" s="85">
        <v>11</v>
      </c>
      <c r="F651" s="85">
        <v>1</v>
      </c>
      <c r="G651" s="85">
        <v>921</v>
      </c>
      <c r="H651" s="85"/>
      <c r="I651" s="71">
        <v>82300</v>
      </c>
      <c r="J651" s="68" t="s">
        <v>328</v>
      </c>
      <c r="K651" s="37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>
        <f>W652</f>
        <v>6000000</v>
      </c>
      <c r="X651" s="34"/>
      <c r="Y651" s="34"/>
      <c r="Z651" s="34"/>
      <c r="AA651" s="34"/>
      <c r="AB651" s="34">
        <f>AB652</f>
        <v>8269990</v>
      </c>
      <c r="AC651" s="34"/>
      <c r="AD651" s="190">
        <f t="shared" si="44"/>
        <v>0</v>
      </c>
    </row>
    <row r="652" spans="1:30" ht="25.5">
      <c r="A652" s="6"/>
      <c r="B652" s="155" t="s">
        <v>327</v>
      </c>
      <c r="C652" s="85" t="s">
        <v>71</v>
      </c>
      <c r="D652" s="85">
        <v>3</v>
      </c>
      <c r="E652" s="85">
        <v>11</v>
      </c>
      <c r="F652" s="85">
        <v>1</v>
      </c>
      <c r="G652" s="85">
        <v>921</v>
      </c>
      <c r="H652" s="85"/>
      <c r="I652" s="71">
        <v>82300</v>
      </c>
      <c r="J652" s="68" t="s">
        <v>329</v>
      </c>
      <c r="K652" s="37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>
        <v>6000000</v>
      </c>
      <c r="X652" s="34"/>
      <c r="Y652" s="34"/>
      <c r="Z652" s="34"/>
      <c r="AA652" s="34"/>
      <c r="AB652" s="34">
        <v>8269990</v>
      </c>
      <c r="AC652" s="34"/>
      <c r="AD652" s="190">
        <f t="shared" si="44"/>
        <v>0</v>
      </c>
    </row>
    <row r="653" spans="1:30" ht="12.75" hidden="1">
      <c r="A653" s="6"/>
      <c r="B653" s="87"/>
      <c r="C653" s="88"/>
      <c r="D653" s="88"/>
      <c r="E653" s="88"/>
      <c r="F653" s="88"/>
      <c r="G653" s="88"/>
      <c r="H653" s="85"/>
      <c r="I653" s="85"/>
      <c r="J653" s="100"/>
      <c r="K653" s="37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7"/>
      <c r="AC653" s="37"/>
      <c r="AD653" s="189" t="e">
        <f t="shared" si="44"/>
        <v>#DIV/0!</v>
      </c>
    </row>
    <row r="654" spans="1:30" ht="36.75" customHeight="1">
      <c r="A654" s="6" t="s">
        <v>87</v>
      </c>
      <c r="B654" s="95" t="s">
        <v>307</v>
      </c>
      <c r="C654" s="88" t="s">
        <v>71</v>
      </c>
      <c r="D654" s="88">
        <v>3</v>
      </c>
      <c r="E654" s="88">
        <v>11</v>
      </c>
      <c r="F654" s="88">
        <v>1</v>
      </c>
      <c r="G654" s="88">
        <v>921</v>
      </c>
      <c r="H654" s="88">
        <v>13250</v>
      </c>
      <c r="I654" s="88">
        <v>82330</v>
      </c>
      <c r="J654" s="89"/>
      <c r="K654" s="37">
        <f>K655+K658</f>
        <v>2428112</v>
      </c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>
        <f>W655+W658</f>
        <v>755000</v>
      </c>
      <c r="X654" s="37"/>
      <c r="Y654" s="37"/>
      <c r="Z654" s="37"/>
      <c r="AA654" s="37"/>
      <c r="AB654" s="37">
        <f>AB655+AB658</f>
        <v>695346.8</v>
      </c>
      <c r="AC654" s="37">
        <f>AC655+AC658</f>
        <v>347302.9</v>
      </c>
      <c r="AD654" s="189">
        <f t="shared" si="44"/>
        <v>49.94671723519832</v>
      </c>
    </row>
    <row r="655" spans="1:30" ht="38.25">
      <c r="A655" s="5" t="s">
        <v>133</v>
      </c>
      <c r="B655" s="99" t="s">
        <v>133</v>
      </c>
      <c r="C655" s="85" t="s">
        <v>71</v>
      </c>
      <c r="D655" s="85">
        <v>3</v>
      </c>
      <c r="E655" s="85">
        <v>11</v>
      </c>
      <c r="F655" s="85">
        <v>1</v>
      </c>
      <c r="G655" s="85">
        <v>921</v>
      </c>
      <c r="H655" s="85">
        <v>13250</v>
      </c>
      <c r="I655" s="85">
        <v>82330</v>
      </c>
      <c r="J655" s="100">
        <v>200</v>
      </c>
      <c r="K655" s="34">
        <f>K656</f>
        <v>0</v>
      </c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>
        <f>W656</f>
        <v>200000</v>
      </c>
      <c r="X655" s="34"/>
      <c r="Y655" s="34"/>
      <c r="Z655" s="34"/>
      <c r="AA655" s="34"/>
      <c r="AB655" s="34">
        <f>AB656</f>
        <v>200000</v>
      </c>
      <c r="AC655" s="34">
        <f>AC656</f>
        <v>72302.9</v>
      </c>
      <c r="AD655" s="191">
        <f t="shared" si="44"/>
        <v>36.15145</v>
      </c>
    </row>
    <row r="656" spans="1:30" ht="38.25">
      <c r="A656" s="5" t="s">
        <v>13</v>
      </c>
      <c r="B656" s="99" t="s">
        <v>13</v>
      </c>
      <c r="C656" s="85" t="s">
        <v>71</v>
      </c>
      <c r="D656" s="85">
        <v>3</v>
      </c>
      <c r="E656" s="85">
        <v>11</v>
      </c>
      <c r="F656" s="85">
        <v>1</v>
      </c>
      <c r="G656" s="85">
        <v>921</v>
      </c>
      <c r="H656" s="85">
        <v>13250</v>
      </c>
      <c r="I656" s="85">
        <v>82330</v>
      </c>
      <c r="J656" s="100">
        <v>240</v>
      </c>
      <c r="K656" s="34">
        <f>K657</f>
        <v>0</v>
      </c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>
        <f>W657</f>
        <v>200000</v>
      </c>
      <c r="X656" s="34"/>
      <c r="Y656" s="34"/>
      <c r="Z656" s="34"/>
      <c r="AA656" s="34"/>
      <c r="AB656" s="34">
        <f>AB657</f>
        <v>200000</v>
      </c>
      <c r="AC656" s="34">
        <f>AC657</f>
        <v>72302.9</v>
      </c>
      <c r="AD656" s="191">
        <f t="shared" si="44"/>
        <v>36.15145</v>
      </c>
    </row>
    <row r="657" spans="1:30" s="3" customFormat="1" ht="38.25">
      <c r="A657" s="9" t="s">
        <v>190</v>
      </c>
      <c r="B657" s="99" t="s">
        <v>190</v>
      </c>
      <c r="C657" s="85" t="s">
        <v>71</v>
      </c>
      <c r="D657" s="85">
        <v>3</v>
      </c>
      <c r="E657" s="85">
        <v>11</v>
      </c>
      <c r="F657" s="85">
        <v>1</v>
      </c>
      <c r="G657" s="85">
        <v>921</v>
      </c>
      <c r="H657" s="85">
        <v>13250</v>
      </c>
      <c r="I657" s="85">
        <v>82330</v>
      </c>
      <c r="J657" s="100">
        <v>244</v>
      </c>
      <c r="K657" s="34">
        <v>0</v>
      </c>
      <c r="L657" s="34">
        <v>170000</v>
      </c>
      <c r="M657" s="34"/>
      <c r="N657" s="34">
        <v>13694.5</v>
      </c>
      <c r="O657" s="34"/>
      <c r="P657" s="34"/>
      <c r="Q657" s="34"/>
      <c r="R657" s="34"/>
      <c r="S657" s="34">
        <v>-11090</v>
      </c>
      <c r="T657" s="34"/>
      <c r="U657" s="34"/>
      <c r="V657" s="34"/>
      <c r="W657" s="34">
        <v>200000</v>
      </c>
      <c r="X657" s="34"/>
      <c r="Y657" s="34"/>
      <c r="Z657" s="34"/>
      <c r="AA657" s="34"/>
      <c r="AB657" s="34">
        <v>200000</v>
      </c>
      <c r="AC657" s="34">
        <v>72302.9</v>
      </c>
      <c r="AD657" s="191">
        <f t="shared" si="44"/>
        <v>36.15145</v>
      </c>
    </row>
    <row r="658" spans="1:30" ht="38.25">
      <c r="A658" s="5" t="s">
        <v>66</v>
      </c>
      <c r="B658" s="99" t="s">
        <v>66</v>
      </c>
      <c r="C658" s="85" t="s">
        <v>71</v>
      </c>
      <c r="D658" s="85">
        <v>3</v>
      </c>
      <c r="E658" s="85">
        <v>11</v>
      </c>
      <c r="F658" s="85">
        <v>1</v>
      </c>
      <c r="G658" s="85">
        <v>921</v>
      </c>
      <c r="H658" s="85">
        <v>13250</v>
      </c>
      <c r="I658" s="85">
        <v>82330</v>
      </c>
      <c r="J658" s="100" t="s">
        <v>21</v>
      </c>
      <c r="K658" s="34">
        <f>K659</f>
        <v>2428112</v>
      </c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>
        <f>W659</f>
        <v>555000</v>
      </c>
      <c r="X658" s="34"/>
      <c r="Y658" s="34"/>
      <c r="Z658" s="34"/>
      <c r="AA658" s="34"/>
      <c r="AB658" s="34">
        <f>AB659</f>
        <v>495346.8</v>
      </c>
      <c r="AC658" s="34">
        <f>AC659</f>
        <v>275000</v>
      </c>
      <c r="AD658" s="191">
        <f aca="true" t="shared" si="49" ref="AD658:AD721">AC658/AB658*100</f>
        <v>55.51666024692196</v>
      </c>
    </row>
    <row r="659" spans="1:30" ht="12.75">
      <c r="A659" s="5" t="s">
        <v>49</v>
      </c>
      <c r="B659" s="99" t="s">
        <v>49</v>
      </c>
      <c r="C659" s="85" t="s">
        <v>71</v>
      </c>
      <c r="D659" s="85">
        <v>3</v>
      </c>
      <c r="E659" s="85">
        <v>11</v>
      </c>
      <c r="F659" s="85">
        <v>1</v>
      </c>
      <c r="G659" s="85">
        <v>921</v>
      </c>
      <c r="H659" s="85">
        <v>13250</v>
      </c>
      <c r="I659" s="85">
        <v>82330</v>
      </c>
      <c r="J659" s="100">
        <v>610</v>
      </c>
      <c r="K659" s="34">
        <f>K660</f>
        <v>2428112</v>
      </c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>
        <f>W660</f>
        <v>555000</v>
      </c>
      <c r="X659" s="34"/>
      <c r="Y659" s="34"/>
      <c r="Z659" s="34"/>
      <c r="AA659" s="34"/>
      <c r="AB659" s="34">
        <f>AB660</f>
        <v>495346.8</v>
      </c>
      <c r="AC659" s="34">
        <f>AC660</f>
        <v>275000</v>
      </c>
      <c r="AD659" s="191">
        <f t="shared" si="49"/>
        <v>55.51666024692196</v>
      </c>
    </row>
    <row r="660" spans="1:30" ht="25.5">
      <c r="A660" s="9" t="s">
        <v>81</v>
      </c>
      <c r="B660" s="99" t="s">
        <v>81</v>
      </c>
      <c r="C660" s="85" t="s">
        <v>71</v>
      </c>
      <c r="D660" s="85">
        <v>3</v>
      </c>
      <c r="E660" s="85">
        <v>11</v>
      </c>
      <c r="F660" s="85">
        <v>1</v>
      </c>
      <c r="G660" s="85">
        <v>921</v>
      </c>
      <c r="H660" s="85">
        <v>13250</v>
      </c>
      <c r="I660" s="85">
        <v>82330</v>
      </c>
      <c r="J660" s="100">
        <v>612</v>
      </c>
      <c r="K660" s="34">
        <v>2428112</v>
      </c>
      <c r="L660" s="34">
        <v>230000</v>
      </c>
      <c r="M660" s="34"/>
      <c r="N660" s="34">
        <v>-13694.5</v>
      </c>
      <c r="O660" s="34">
        <v>105000</v>
      </c>
      <c r="P660" s="34"/>
      <c r="Q660" s="34"/>
      <c r="R660" s="34"/>
      <c r="S660" s="34">
        <v>-250000</v>
      </c>
      <c r="T660" s="34"/>
      <c r="U660" s="34"/>
      <c r="V660" s="34">
        <v>99994</v>
      </c>
      <c r="W660" s="34">
        <v>555000</v>
      </c>
      <c r="X660" s="34"/>
      <c r="Y660" s="34"/>
      <c r="Z660" s="34"/>
      <c r="AA660" s="34">
        <v>1071468</v>
      </c>
      <c r="AB660" s="34">
        <v>495346.8</v>
      </c>
      <c r="AC660" s="34">
        <v>275000</v>
      </c>
      <c r="AD660" s="191">
        <f t="shared" si="49"/>
        <v>55.51666024692196</v>
      </c>
    </row>
    <row r="661" spans="1:30" ht="60" customHeight="1">
      <c r="A661" s="10" t="s">
        <v>145</v>
      </c>
      <c r="B661" s="156" t="s">
        <v>326</v>
      </c>
      <c r="C661" s="88" t="s">
        <v>71</v>
      </c>
      <c r="D661" s="88">
        <v>3</v>
      </c>
      <c r="E661" s="88">
        <v>11</v>
      </c>
      <c r="F661" s="88">
        <v>1</v>
      </c>
      <c r="G661" s="88">
        <v>921</v>
      </c>
      <c r="H661" s="88">
        <v>14730</v>
      </c>
      <c r="I661" s="88">
        <v>82370</v>
      </c>
      <c r="J661" s="89"/>
      <c r="K661" s="37">
        <f>K662</f>
        <v>0</v>
      </c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>
        <f>W662</f>
        <v>203112</v>
      </c>
      <c r="X661" s="37"/>
      <c r="Y661" s="37"/>
      <c r="Z661" s="37"/>
      <c r="AA661" s="37"/>
      <c r="AB661" s="37">
        <f aca="true" t="shared" si="50" ref="AB661:AC663">AB662</f>
        <v>203112</v>
      </c>
      <c r="AC661" s="37">
        <f t="shared" si="50"/>
        <v>203112</v>
      </c>
      <c r="AD661" s="189">
        <f t="shared" si="49"/>
        <v>100</v>
      </c>
    </row>
    <row r="662" spans="1:30" ht="38.25">
      <c r="A662" s="5" t="s">
        <v>133</v>
      </c>
      <c r="B662" s="99" t="s">
        <v>66</v>
      </c>
      <c r="C662" s="85" t="s">
        <v>71</v>
      </c>
      <c r="D662" s="85">
        <v>3</v>
      </c>
      <c r="E662" s="85">
        <v>11</v>
      </c>
      <c r="F662" s="85">
        <v>1</v>
      </c>
      <c r="G662" s="85">
        <v>921</v>
      </c>
      <c r="H662" s="85">
        <v>14730</v>
      </c>
      <c r="I662" s="85">
        <v>82370</v>
      </c>
      <c r="J662" s="100" t="s">
        <v>21</v>
      </c>
      <c r="K662" s="34">
        <f>K663</f>
        <v>0</v>
      </c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>
        <f>W663</f>
        <v>203112</v>
      </c>
      <c r="X662" s="34"/>
      <c r="Y662" s="34"/>
      <c r="Z662" s="34"/>
      <c r="AA662" s="34"/>
      <c r="AB662" s="34">
        <f t="shared" si="50"/>
        <v>203112</v>
      </c>
      <c r="AC662" s="34">
        <f t="shared" si="50"/>
        <v>203112</v>
      </c>
      <c r="AD662" s="191">
        <f t="shared" si="49"/>
        <v>100</v>
      </c>
    </row>
    <row r="663" spans="1:30" ht="38.25">
      <c r="A663" s="5" t="s">
        <v>13</v>
      </c>
      <c r="B663" s="99" t="s">
        <v>49</v>
      </c>
      <c r="C663" s="85" t="s">
        <v>71</v>
      </c>
      <c r="D663" s="85">
        <v>3</v>
      </c>
      <c r="E663" s="85">
        <v>11</v>
      </c>
      <c r="F663" s="85">
        <v>1</v>
      </c>
      <c r="G663" s="85">
        <v>921</v>
      </c>
      <c r="H663" s="85">
        <v>14730</v>
      </c>
      <c r="I663" s="85">
        <v>82370</v>
      </c>
      <c r="J663" s="100">
        <v>610</v>
      </c>
      <c r="K663" s="34">
        <f>K664</f>
        <v>0</v>
      </c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>
        <f>W664</f>
        <v>203112</v>
      </c>
      <c r="X663" s="34"/>
      <c r="Y663" s="34"/>
      <c r="Z663" s="34"/>
      <c r="AA663" s="34"/>
      <c r="AB663" s="34">
        <f t="shared" si="50"/>
        <v>203112</v>
      </c>
      <c r="AC663" s="34">
        <f t="shared" si="50"/>
        <v>203112</v>
      </c>
      <c r="AD663" s="191">
        <f t="shared" si="49"/>
        <v>100</v>
      </c>
    </row>
    <row r="664" spans="1:30" s="3" customFormat="1" ht="38.25">
      <c r="A664" s="9" t="s">
        <v>190</v>
      </c>
      <c r="B664" s="99" t="s">
        <v>81</v>
      </c>
      <c r="C664" s="85" t="s">
        <v>71</v>
      </c>
      <c r="D664" s="85">
        <v>3</v>
      </c>
      <c r="E664" s="85">
        <v>11</v>
      </c>
      <c r="F664" s="85">
        <v>1</v>
      </c>
      <c r="G664" s="85">
        <v>921</v>
      </c>
      <c r="H664" s="85">
        <v>14730</v>
      </c>
      <c r="I664" s="85">
        <v>82370</v>
      </c>
      <c r="J664" s="100">
        <v>612</v>
      </c>
      <c r="K664" s="34">
        <v>0</v>
      </c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>
        <v>203112</v>
      </c>
      <c r="X664" s="34"/>
      <c r="Y664" s="34"/>
      <c r="Z664" s="34"/>
      <c r="AA664" s="34"/>
      <c r="AB664" s="34">
        <v>203112</v>
      </c>
      <c r="AC664" s="34">
        <v>203112</v>
      </c>
      <c r="AD664" s="191">
        <f t="shared" si="49"/>
        <v>100</v>
      </c>
    </row>
    <row r="665" spans="1:30" s="52" customFormat="1" ht="28.5" customHeight="1">
      <c r="A665" s="48" t="s">
        <v>146</v>
      </c>
      <c r="B665" s="115" t="s">
        <v>146</v>
      </c>
      <c r="C665" s="117" t="s">
        <v>71</v>
      </c>
      <c r="D665" s="117">
        <v>3</v>
      </c>
      <c r="E665" s="117">
        <v>11</v>
      </c>
      <c r="F665" s="117">
        <v>1</v>
      </c>
      <c r="G665" s="117">
        <v>921</v>
      </c>
      <c r="H665" s="117">
        <v>14790</v>
      </c>
      <c r="I665" s="117">
        <v>14790</v>
      </c>
      <c r="J665" s="118"/>
      <c r="K665" s="119">
        <f>K666</f>
        <v>513000</v>
      </c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>
        <f>W666</f>
        <v>535392</v>
      </c>
      <c r="X665" s="119"/>
      <c r="Y665" s="119"/>
      <c r="Z665" s="119"/>
      <c r="AA665" s="119"/>
      <c r="AB665" s="119">
        <f aca="true" t="shared" si="51" ref="AB665:AC667">AB666</f>
        <v>535392</v>
      </c>
      <c r="AC665" s="119">
        <f t="shared" si="51"/>
        <v>535392</v>
      </c>
      <c r="AD665" s="189">
        <f t="shared" si="49"/>
        <v>100</v>
      </c>
    </row>
    <row r="666" spans="1:30" s="52" customFormat="1" ht="40.5" customHeight="1">
      <c r="A666" s="51" t="s">
        <v>66</v>
      </c>
      <c r="B666" s="120" t="s">
        <v>66</v>
      </c>
      <c r="C666" s="122" t="s">
        <v>71</v>
      </c>
      <c r="D666" s="122">
        <v>3</v>
      </c>
      <c r="E666" s="122">
        <v>11</v>
      </c>
      <c r="F666" s="122">
        <v>1</v>
      </c>
      <c r="G666" s="122">
        <v>921</v>
      </c>
      <c r="H666" s="122">
        <v>14790</v>
      </c>
      <c r="I666" s="122">
        <v>14790</v>
      </c>
      <c r="J666" s="123" t="s">
        <v>21</v>
      </c>
      <c r="K666" s="124">
        <f>K667</f>
        <v>513000</v>
      </c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>
        <f>W667</f>
        <v>535392</v>
      </c>
      <c r="X666" s="124"/>
      <c r="Y666" s="124"/>
      <c r="Z666" s="124"/>
      <c r="AA666" s="124"/>
      <c r="AB666" s="124">
        <f t="shared" si="51"/>
        <v>535392</v>
      </c>
      <c r="AC666" s="124">
        <f t="shared" si="51"/>
        <v>535392</v>
      </c>
      <c r="AD666" s="191">
        <f t="shared" si="49"/>
        <v>100</v>
      </c>
    </row>
    <row r="667" spans="1:30" s="52" customFormat="1" ht="12.75">
      <c r="A667" s="51" t="s">
        <v>49</v>
      </c>
      <c r="B667" s="120" t="s">
        <v>49</v>
      </c>
      <c r="C667" s="122" t="s">
        <v>71</v>
      </c>
      <c r="D667" s="122">
        <v>3</v>
      </c>
      <c r="E667" s="122">
        <v>11</v>
      </c>
      <c r="F667" s="122">
        <v>1</v>
      </c>
      <c r="G667" s="122">
        <v>921</v>
      </c>
      <c r="H667" s="122">
        <v>14790</v>
      </c>
      <c r="I667" s="122">
        <v>14790</v>
      </c>
      <c r="J667" s="123">
        <v>610</v>
      </c>
      <c r="K667" s="124">
        <f>K668</f>
        <v>513000</v>
      </c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>
        <f>W668</f>
        <v>535392</v>
      </c>
      <c r="X667" s="124"/>
      <c r="Y667" s="124"/>
      <c r="Z667" s="124"/>
      <c r="AA667" s="124"/>
      <c r="AB667" s="124">
        <f t="shared" si="51"/>
        <v>535392</v>
      </c>
      <c r="AC667" s="124">
        <f t="shared" si="51"/>
        <v>535392</v>
      </c>
      <c r="AD667" s="191">
        <f t="shared" si="49"/>
        <v>100</v>
      </c>
    </row>
    <row r="668" spans="1:30" s="49" customFormat="1" ht="33" customHeight="1">
      <c r="A668" s="50" t="s">
        <v>81</v>
      </c>
      <c r="B668" s="120" t="s">
        <v>81</v>
      </c>
      <c r="C668" s="122" t="s">
        <v>71</v>
      </c>
      <c r="D668" s="122">
        <v>3</v>
      </c>
      <c r="E668" s="122">
        <v>11</v>
      </c>
      <c r="F668" s="122">
        <v>1</v>
      </c>
      <c r="G668" s="122">
        <v>921</v>
      </c>
      <c r="H668" s="122">
        <v>14790</v>
      </c>
      <c r="I668" s="122">
        <v>14790</v>
      </c>
      <c r="J668" s="123">
        <v>612</v>
      </c>
      <c r="K668" s="124">
        <v>513000</v>
      </c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>
        <v>535392</v>
      </c>
      <c r="X668" s="124"/>
      <c r="Y668" s="124"/>
      <c r="Z668" s="124"/>
      <c r="AA668" s="124"/>
      <c r="AB668" s="124">
        <v>535392</v>
      </c>
      <c r="AC668" s="124">
        <v>535392</v>
      </c>
      <c r="AD668" s="191">
        <f t="shared" si="49"/>
        <v>100</v>
      </c>
    </row>
    <row r="669" spans="1:30" s="52" customFormat="1" ht="45" customHeight="1">
      <c r="A669" s="48" t="s">
        <v>146</v>
      </c>
      <c r="B669" s="157" t="s">
        <v>335</v>
      </c>
      <c r="C669" s="117" t="s">
        <v>71</v>
      </c>
      <c r="D669" s="117">
        <v>3</v>
      </c>
      <c r="E669" s="117">
        <v>11</v>
      </c>
      <c r="F669" s="117">
        <v>1</v>
      </c>
      <c r="G669" s="117">
        <v>921</v>
      </c>
      <c r="H669" s="117" t="s">
        <v>204</v>
      </c>
      <c r="I669" s="117" t="s">
        <v>204</v>
      </c>
      <c r="J669" s="118"/>
      <c r="K669" s="119">
        <f>K670</f>
        <v>307800</v>
      </c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>
        <f>W670</f>
        <v>307800</v>
      </c>
      <c r="X669" s="119"/>
      <c r="Y669" s="119"/>
      <c r="Z669" s="119"/>
      <c r="AA669" s="119"/>
      <c r="AB669" s="119">
        <f aca="true" t="shared" si="52" ref="AB669:AC671">AB670</f>
        <v>321300</v>
      </c>
      <c r="AC669" s="119">
        <f t="shared" si="52"/>
        <v>321300</v>
      </c>
      <c r="AD669" s="189">
        <f t="shared" si="49"/>
        <v>100</v>
      </c>
    </row>
    <row r="670" spans="1:30" s="52" customFormat="1" ht="44.25" customHeight="1">
      <c r="A670" s="51" t="s">
        <v>66</v>
      </c>
      <c r="B670" s="120" t="s">
        <v>66</v>
      </c>
      <c r="C670" s="122" t="s">
        <v>71</v>
      </c>
      <c r="D670" s="122">
        <v>3</v>
      </c>
      <c r="E670" s="122">
        <v>11</v>
      </c>
      <c r="F670" s="122">
        <v>1</v>
      </c>
      <c r="G670" s="122">
        <v>921</v>
      </c>
      <c r="H670" s="122" t="s">
        <v>204</v>
      </c>
      <c r="I670" s="122" t="s">
        <v>204</v>
      </c>
      <c r="J670" s="123" t="s">
        <v>21</v>
      </c>
      <c r="K670" s="124">
        <f>K671</f>
        <v>307800</v>
      </c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>
        <f>W671</f>
        <v>307800</v>
      </c>
      <c r="X670" s="124"/>
      <c r="Y670" s="124"/>
      <c r="Z670" s="124"/>
      <c r="AA670" s="124"/>
      <c r="AB670" s="124">
        <f t="shared" si="52"/>
        <v>321300</v>
      </c>
      <c r="AC670" s="124">
        <f t="shared" si="52"/>
        <v>321300</v>
      </c>
      <c r="AD670" s="191">
        <f t="shared" si="49"/>
        <v>100</v>
      </c>
    </row>
    <row r="671" spans="1:30" s="52" customFormat="1" ht="12.75">
      <c r="A671" s="51" t="s">
        <v>49</v>
      </c>
      <c r="B671" s="120" t="s">
        <v>49</v>
      </c>
      <c r="C671" s="122" t="s">
        <v>71</v>
      </c>
      <c r="D671" s="122">
        <v>3</v>
      </c>
      <c r="E671" s="122">
        <v>11</v>
      </c>
      <c r="F671" s="122">
        <v>1</v>
      </c>
      <c r="G671" s="122">
        <v>921</v>
      </c>
      <c r="H671" s="122" t="s">
        <v>204</v>
      </c>
      <c r="I671" s="122" t="s">
        <v>204</v>
      </c>
      <c r="J671" s="123">
        <v>610</v>
      </c>
      <c r="K671" s="124">
        <f>K672</f>
        <v>307800</v>
      </c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>
        <f>W672</f>
        <v>307800</v>
      </c>
      <c r="X671" s="124"/>
      <c r="Y671" s="124"/>
      <c r="Z671" s="124"/>
      <c r="AA671" s="124"/>
      <c r="AB671" s="124">
        <f t="shared" si="52"/>
        <v>321300</v>
      </c>
      <c r="AC671" s="124">
        <f t="shared" si="52"/>
        <v>321300</v>
      </c>
      <c r="AD671" s="191">
        <f t="shared" si="49"/>
        <v>100</v>
      </c>
    </row>
    <row r="672" spans="1:30" s="49" customFormat="1" ht="25.5">
      <c r="A672" s="50" t="s">
        <v>81</v>
      </c>
      <c r="B672" s="120" t="s">
        <v>81</v>
      </c>
      <c r="C672" s="122" t="s">
        <v>71</v>
      </c>
      <c r="D672" s="122">
        <v>3</v>
      </c>
      <c r="E672" s="122">
        <v>11</v>
      </c>
      <c r="F672" s="122">
        <v>1</v>
      </c>
      <c r="G672" s="122">
        <v>921</v>
      </c>
      <c r="H672" s="122" t="s">
        <v>204</v>
      </c>
      <c r="I672" s="122" t="s">
        <v>204</v>
      </c>
      <c r="J672" s="123">
        <v>612</v>
      </c>
      <c r="K672" s="124">
        <v>307800</v>
      </c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>
        <v>307800</v>
      </c>
      <c r="X672" s="124"/>
      <c r="Y672" s="124"/>
      <c r="Z672" s="124"/>
      <c r="AA672" s="124"/>
      <c r="AB672" s="124">
        <v>321300</v>
      </c>
      <c r="AC672" s="124">
        <v>321300</v>
      </c>
      <c r="AD672" s="191">
        <f t="shared" si="49"/>
        <v>100</v>
      </c>
    </row>
    <row r="673" spans="1:30" ht="25.5">
      <c r="A673" s="23" t="s">
        <v>122</v>
      </c>
      <c r="B673" s="63" t="s">
        <v>122</v>
      </c>
      <c r="C673" s="64" t="s">
        <v>71</v>
      </c>
      <c r="D673" s="64">
        <v>3</v>
      </c>
      <c r="E673" s="64">
        <v>11</v>
      </c>
      <c r="F673" s="64">
        <v>1</v>
      </c>
      <c r="G673" s="64">
        <v>921</v>
      </c>
      <c r="H673" s="64">
        <v>14820</v>
      </c>
      <c r="I673" s="64">
        <v>14820</v>
      </c>
      <c r="J673" s="41"/>
      <c r="K673" s="42">
        <f>K674</f>
        <v>0</v>
      </c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>
        <f aca="true" t="shared" si="53" ref="AB673:AC675">AB674</f>
        <v>605529</v>
      </c>
      <c r="AC673" s="42">
        <f t="shared" si="53"/>
        <v>605529</v>
      </c>
      <c r="AD673" s="189">
        <f t="shared" si="49"/>
        <v>100</v>
      </c>
    </row>
    <row r="674" spans="1:30" ht="38.25">
      <c r="A674" s="5" t="s">
        <v>66</v>
      </c>
      <c r="B674" s="54" t="s">
        <v>66</v>
      </c>
      <c r="C674" s="56" t="s">
        <v>71</v>
      </c>
      <c r="D674" s="56">
        <v>3</v>
      </c>
      <c r="E674" s="56">
        <v>11</v>
      </c>
      <c r="F674" s="56">
        <v>1</v>
      </c>
      <c r="G674" s="56">
        <v>921</v>
      </c>
      <c r="H674" s="56">
        <v>14820</v>
      </c>
      <c r="I674" s="56">
        <v>14820</v>
      </c>
      <c r="J674" s="57" t="s">
        <v>21</v>
      </c>
      <c r="K674" s="47">
        <f>K675</f>
        <v>0</v>
      </c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>
        <f t="shared" si="53"/>
        <v>605529</v>
      </c>
      <c r="AC674" s="47">
        <f t="shared" si="53"/>
        <v>605529</v>
      </c>
      <c r="AD674" s="191">
        <f t="shared" si="49"/>
        <v>100</v>
      </c>
    </row>
    <row r="675" spans="1:30" ht="12.75">
      <c r="A675" s="5" t="s">
        <v>49</v>
      </c>
      <c r="B675" s="54" t="s">
        <v>49</v>
      </c>
      <c r="C675" s="56" t="s">
        <v>71</v>
      </c>
      <c r="D675" s="56">
        <v>3</v>
      </c>
      <c r="E675" s="56">
        <v>11</v>
      </c>
      <c r="F675" s="56">
        <v>1</v>
      </c>
      <c r="G675" s="56">
        <v>921</v>
      </c>
      <c r="H675" s="56">
        <v>14820</v>
      </c>
      <c r="I675" s="56">
        <v>14820</v>
      </c>
      <c r="J675" s="57">
        <v>610</v>
      </c>
      <c r="K675" s="47">
        <f>K676</f>
        <v>0</v>
      </c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>
        <f t="shared" si="53"/>
        <v>605529</v>
      </c>
      <c r="AC675" s="47">
        <f t="shared" si="53"/>
        <v>605529</v>
      </c>
      <c r="AD675" s="191">
        <f t="shared" si="49"/>
        <v>100</v>
      </c>
    </row>
    <row r="676" spans="1:30" s="3" customFormat="1" ht="25.5">
      <c r="A676" s="9" t="s">
        <v>81</v>
      </c>
      <c r="B676" s="54" t="s">
        <v>81</v>
      </c>
      <c r="C676" s="56" t="s">
        <v>71</v>
      </c>
      <c r="D676" s="56">
        <v>3</v>
      </c>
      <c r="E676" s="56">
        <v>11</v>
      </c>
      <c r="F676" s="56">
        <v>1</v>
      </c>
      <c r="G676" s="56">
        <v>921</v>
      </c>
      <c r="H676" s="56">
        <v>14820</v>
      </c>
      <c r="I676" s="56">
        <v>14820</v>
      </c>
      <c r="J676" s="57">
        <v>612</v>
      </c>
      <c r="K676" s="47">
        <v>0</v>
      </c>
      <c r="L676" s="47"/>
      <c r="M676" s="47"/>
      <c r="N676" s="47"/>
      <c r="O676" s="47"/>
      <c r="P676" s="47"/>
      <c r="Q676" s="47"/>
      <c r="R676" s="47"/>
      <c r="S676" s="47">
        <v>189525</v>
      </c>
      <c r="T676" s="47"/>
      <c r="U676" s="47">
        <v>111931</v>
      </c>
      <c r="V676" s="47">
        <v>66215</v>
      </c>
      <c r="W676" s="47"/>
      <c r="X676" s="47"/>
      <c r="Y676" s="47"/>
      <c r="Z676" s="47"/>
      <c r="AA676" s="47"/>
      <c r="AB676" s="47">
        <v>605529</v>
      </c>
      <c r="AC676" s="47">
        <v>605529</v>
      </c>
      <c r="AD676" s="191">
        <f t="shared" si="49"/>
        <v>100</v>
      </c>
    </row>
    <row r="677" spans="1:30" s="3" customFormat="1" ht="38.25">
      <c r="A677" s="9"/>
      <c r="B677" s="63" t="s">
        <v>360</v>
      </c>
      <c r="C677" s="64" t="s">
        <v>71</v>
      </c>
      <c r="D677" s="64">
        <v>3</v>
      </c>
      <c r="E677" s="64">
        <v>11</v>
      </c>
      <c r="F677" s="64">
        <v>1</v>
      </c>
      <c r="G677" s="64">
        <v>921</v>
      </c>
      <c r="H677" s="64">
        <v>14820</v>
      </c>
      <c r="I677" s="64" t="s">
        <v>213</v>
      </c>
      <c r="J677" s="41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2">
        <f aca="true" t="shared" si="54" ref="AB677:AC679">AB678</f>
        <v>31871</v>
      </c>
      <c r="AC677" s="42">
        <f t="shared" si="54"/>
        <v>31871</v>
      </c>
      <c r="AD677" s="189">
        <f t="shared" si="49"/>
        <v>100</v>
      </c>
    </row>
    <row r="678" spans="1:30" s="3" customFormat="1" ht="38.25">
      <c r="A678" s="9"/>
      <c r="B678" s="54" t="s">
        <v>66</v>
      </c>
      <c r="C678" s="56" t="s">
        <v>71</v>
      </c>
      <c r="D678" s="56">
        <v>3</v>
      </c>
      <c r="E678" s="56">
        <v>11</v>
      </c>
      <c r="F678" s="56">
        <v>1</v>
      </c>
      <c r="G678" s="56">
        <v>921</v>
      </c>
      <c r="H678" s="56">
        <v>14820</v>
      </c>
      <c r="I678" s="56" t="s">
        <v>213</v>
      </c>
      <c r="J678" s="57" t="s">
        <v>21</v>
      </c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>
        <f t="shared" si="54"/>
        <v>31871</v>
      </c>
      <c r="AC678" s="47">
        <f t="shared" si="54"/>
        <v>31871</v>
      </c>
      <c r="AD678" s="191">
        <f t="shared" si="49"/>
        <v>100</v>
      </c>
    </row>
    <row r="679" spans="1:30" s="3" customFormat="1" ht="12.75">
      <c r="A679" s="9"/>
      <c r="B679" s="54" t="s">
        <v>49</v>
      </c>
      <c r="C679" s="56" t="s">
        <v>71</v>
      </c>
      <c r="D679" s="56">
        <v>3</v>
      </c>
      <c r="E679" s="56">
        <v>11</v>
      </c>
      <c r="F679" s="56">
        <v>1</v>
      </c>
      <c r="G679" s="56">
        <v>921</v>
      </c>
      <c r="H679" s="56">
        <v>14820</v>
      </c>
      <c r="I679" s="56" t="s">
        <v>213</v>
      </c>
      <c r="J679" s="57">
        <v>610</v>
      </c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>
        <f t="shared" si="54"/>
        <v>31871</v>
      </c>
      <c r="AC679" s="47">
        <f t="shared" si="54"/>
        <v>31871</v>
      </c>
      <c r="AD679" s="191">
        <f t="shared" si="49"/>
        <v>100</v>
      </c>
    </row>
    <row r="680" spans="1:30" s="3" customFormat="1" ht="25.5">
      <c r="A680" s="9"/>
      <c r="B680" s="54" t="s">
        <v>81</v>
      </c>
      <c r="C680" s="56" t="s">
        <v>71</v>
      </c>
      <c r="D680" s="56">
        <v>3</v>
      </c>
      <c r="E680" s="56">
        <v>11</v>
      </c>
      <c r="F680" s="56">
        <v>1</v>
      </c>
      <c r="G680" s="56">
        <v>921</v>
      </c>
      <c r="H680" s="56">
        <v>14820</v>
      </c>
      <c r="I680" s="56" t="s">
        <v>213</v>
      </c>
      <c r="J680" s="57">
        <v>612</v>
      </c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>
        <v>31871</v>
      </c>
      <c r="AC680" s="47">
        <v>31871</v>
      </c>
      <c r="AD680" s="191">
        <f t="shared" si="49"/>
        <v>100</v>
      </c>
    </row>
    <row r="681" spans="1:30" s="40" customFormat="1" ht="25.5">
      <c r="A681" s="23" t="s">
        <v>122</v>
      </c>
      <c r="B681" s="125" t="s">
        <v>308</v>
      </c>
      <c r="C681" s="64" t="s">
        <v>71</v>
      </c>
      <c r="D681" s="64">
        <v>3</v>
      </c>
      <c r="E681" s="64">
        <v>11</v>
      </c>
      <c r="F681" s="64">
        <v>1</v>
      </c>
      <c r="G681" s="64">
        <v>921</v>
      </c>
      <c r="H681" s="64" t="s">
        <v>213</v>
      </c>
      <c r="I681" s="64">
        <v>17640</v>
      </c>
      <c r="J681" s="41"/>
      <c r="K681" s="42">
        <f>K682</f>
        <v>0</v>
      </c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>
        <f aca="true" t="shared" si="55" ref="AB681:AC683">AB682</f>
        <v>420000</v>
      </c>
      <c r="AC681" s="42">
        <f t="shared" si="55"/>
        <v>420000</v>
      </c>
      <c r="AD681" s="189">
        <f t="shared" si="49"/>
        <v>100</v>
      </c>
    </row>
    <row r="682" spans="1:30" s="40" customFormat="1" ht="38.25">
      <c r="A682" s="20" t="s">
        <v>66</v>
      </c>
      <c r="B682" s="54" t="s">
        <v>66</v>
      </c>
      <c r="C682" s="56" t="s">
        <v>71</v>
      </c>
      <c r="D682" s="56">
        <v>3</v>
      </c>
      <c r="E682" s="56">
        <v>11</v>
      </c>
      <c r="F682" s="56">
        <v>1</v>
      </c>
      <c r="G682" s="56">
        <v>921</v>
      </c>
      <c r="H682" s="56" t="s">
        <v>213</v>
      </c>
      <c r="I682" s="56">
        <v>17640</v>
      </c>
      <c r="J682" s="57" t="s">
        <v>21</v>
      </c>
      <c r="K682" s="47">
        <f>K683</f>
        <v>0</v>
      </c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>
        <f t="shared" si="55"/>
        <v>420000</v>
      </c>
      <c r="AC682" s="47">
        <f t="shared" si="55"/>
        <v>420000</v>
      </c>
      <c r="AD682" s="191">
        <f t="shared" si="49"/>
        <v>100</v>
      </c>
    </row>
    <row r="683" spans="1:30" s="40" customFormat="1" ht="12.75">
      <c r="A683" s="20" t="s">
        <v>49</v>
      </c>
      <c r="B683" s="54" t="s">
        <v>49</v>
      </c>
      <c r="C683" s="56" t="s">
        <v>71</v>
      </c>
      <c r="D683" s="56">
        <v>3</v>
      </c>
      <c r="E683" s="56">
        <v>11</v>
      </c>
      <c r="F683" s="56">
        <v>1</v>
      </c>
      <c r="G683" s="56">
        <v>921</v>
      </c>
      <c r="H683" s="56" t="s">
        <v>213</v>
      </c>
      <c r="I683" s="56">
        <v>17640</v>
      </c>
      <c r="J683" s="57">
        <v>610</v>
      </c>
      <c r="K683" s="47">
        <f>K684</f>
        <v>0</v>
      </c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>
        <f t="shared" si="55"/>
        <v>420000</v>
      </c>
      <c r="AC683" s="47">
        <f t="shared" si="55"/>
        <v>420000</v>
      </c>
      <c r="AD683" s="191">
        <f t="shared" si="49"/>
        <v>100</v>
      </c>
    </row>
    <row r="684" spans="1:30" s="44" customFormat="1" ht="25.5">
      <c r="A684" s="25" t="s">
        <v>81</v>
      </c>
      <c r="B684" s="54" t="s">
        <v>81</v>
      </c>
      <c r="C684" s="56" t="s">
        <v>71</v>
      </c>
      <c r="D684" s="56">
        <v>3</v>
      </c>
      <c r="E684" s="56">
        <v>11</v>
      </c>
      <c r="F684" s="56">
        <v>1</v>
      </c>
      <c r="G684" s="56">
        <v>921</v>
      </c>
      <c r="H684" s="56" t="s">
        <v>213</v>
      </c>
      <c r="I684" s="56">
        <v>17640</v>
      </c>
      <c r="J684" s="57">
        <v>612</v>
      </c>
      <c r="K684" s="47">
        <v>0</v>
      </c>
      <c r="L684" s="47"/>
      <c r="M684" s="47"/>
      <c r="N684" s="47"/>
      <c r="O684" s="47"/>
      <c r="P684" s="47">
        <v>9975</v>
      </c>
      <c r="Q684" s="47">
        <v>5892</v>
      </c>
      <c r="R684" s="47"/>
      <c r="S684" s="47">
        <v>3485</v>
      </c>
      <c r="T684" s="47">
        <v>2892</v>
      </c>
      <c r="U684" s="47">
        <v>1895</v>
      </c>
      <c r="V684" s="47"/>
      <c r="W684" s="47"/>
      <c r="X684" s="47"/>
      <c r="Y684" s="47"/>
      <c r="Z684" s="47"/>
      <c r="AA684" s="47"/>
      <c r="AB684" s="47">
        <v>420000</v>
      </c>
      <c r="AC684" s="47">
        <v>420000</v>
      </c>
      <c r="AD684" s="191">
        <f t="shared" si="49"/>
        <v>100</v>
      </c>
    </row>
    <row r="685" spans="1:30" s="44" customFormat="1" ht="25.5">
      <c r="A685" s="25"/>
      <c r="B685" s="125" t="s">
        <v>361</v>
      </c>
      <c r="C685" s="64" t="s">
        <v>71</v>
      </c>
      <c r="D685" s="64">
        <v>3</v>
      </c>
      <c r="E685" s="64">
        <v>11</v>
      </c>
      <c r="F685" s="64">
        <v>1</v>
      </c>
      <c r="G685" s="64">
        <v>921</v>
      </c>
      <c r="H685" s="64"/>
      <c r="I685" s="64" t="s">
        <v>362</v>
      </c>
      <c r="J685" s="41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>
        <f aca="true" t="shared" si="56" ref="AB685:AC687">AB686</f>
        <v>180000</v>
      </c>
      <c r="AC685" s="42">
        <f t="shared" si="56"/>
        <v>180000</v>
      </c>
      <c r="AD685" s="189">
        <f t="shared" si="49"/>
        <v>100</v>
      </c>
    </row>
    <row r="686" spans="1:30" s="44" customFormat="1" ht="38.25">
      <c r="A686" s="25"/>
      <c r="B686" s="54" t="s">
        <v>66</v>
      </c>
      <c r="C686" s="56" t="s">
        <v>71</v>
      </c>
      <c r="D686" s="56">
        <v>3</v>
      </c>
      <c r="E686" s="56">
        <v>11</v>
      </c>
      <c r="F686" s="56">
        <v>1</v>
      </c>
      <c r="G686" s="56">
        <v>921</v>
      </c>
      <c r="H686" s="56"/>
      <c r="I686" s="56" t="s">
        <v>362</v>
      </c>
      <c r="J686" s="57" t="s">
        <v>21</v>
      </c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>
        <f t="shared" si="56"/>
        <v>180000</v>
      </c>
      <c r="AC686" s="47">
        <f t="shared" si="56"/>
        <v>180000</v>
      </c>
      <c r="AD686" s="191">
        <f t="shared" si="49"/>
        <v>100</v>
      </c>
    </row>
    <row r="687" spans="1:30" s="44" customFormat="1" ht="12.75">
      <c r="A687" s="25"/>
      <c r="B687" s="54" t="s">
        <v>49</v>
      </c>
      <c r="C687" s="56" t="s">
        <v>71</v>
      </c>
      <c r="D687" s="56">
        <v>3</v>
      </c>
      <c r="E687" s="56">
        <v>11</v>
      </c>
      <c r="F687" s="56">
        <v>1</v>
      </c>
      <c r="G687" s="56">
        <v>921</v>
      </c>
      <c r="H687" s="56"/>
      <c r="I687" s="56" t="s">
        <v>362</v>
      </c>
      <c r="J687" s="57">
        <v>610</v>
      </c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>
        <f t="shared" si="56"/>
        <v>180000</v>
      </c>
      <c r="AC687" s="47">
        <f t="shared" si="56"/>
        <v>180000</v>
      </c>
      <c r="AD687" s="191">
        <f t="shared" si="49"/>
        <v>100</v>
      </c>
    </row>
    <row r="688" spans="1:30" s="44" customFormat="1" ht="25.5">
      <c r="A688" s="25"/>
      <c r="B688" s="54" t="s">
        <v>81</v>
      </c>
      <c r="C688" s="56" t="s">
        <v>71</v>
      </c>
      <c r="D688" s="56">
        <v>3</v>
      </c>
      <c r="E688" s="56">
        <v>11</v>
      </c>
      <c r="F688" s="56">
        <v>1</v>
      </c>
      <c r="G688" s="56">
        <v>921</v>
      </c>
      <c r="H688" s="56"/>
      <c r="I688" s="56" t="s">
        <v>362</v>
      </c>
      <c r="J688" s="57">
        <v>612</v>
      </c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>
        <v>180000</v>
      </c>
      <c r="AC688" s="47">
        <v>180000</v>
      </c>
      <c r="AD688" s="191">
        <f t="shared" si="49"/>
        <v>100</v>
      </c>
    </row>
    <row r="689" spans="1:30" ht="114.75" hidden="1">
      <c r="A689" s="26" t="s">
        <v>217</v>
      </c>
      <c r="B689" s="141" t="s">
        <v>217</v>
      </c>
      <c r="C689" s="64" t="s">
        <v>71</v>
      </c>
      <c r="D689" s="64">
        <v>3</v>
      </c>
      <c r="E689" s="64">
        <v>11</v>
      </c>
      <c r="F689" s="142"/>
      <c r="G689" s="64">
        <v>921</v>
      </c>
      <c r="H689" s="64" t="s">
        <v>212</v>
      </c>
      <c r="I689" s="64" t="s">
        <v>212</v>
      </c>
      <c r="J689" s="142"/>
      <c r="K689" s="42">
        <f>K690</f>
        <v>0</v>
      </c>
      <c r="L689" s="143"/>
      <c r="M689" s="143"/>
      <c r="N689" s="143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  <c r="AA689" s="143"/>
      <c r="AB689" s="42">
        <f>AB690</f>
        <v>0</v>
      </c>
      <c r="AC689" s="42"/>
      <c r="AD689" s="189" t="e">
        <f t="shared" si="49"/>
        <v>#DIV/0!</v>
      </c>
    </row>
    <row r="690" spans="1:30" ht="38.25" hidden="1">
      <c r="A690" s="20" t="s">
        <v>133</v>
      </c>
      <c r="B690" s="54" t="s">
        <v>133</v>
      </c>
      <c r="C690" s="56" t="s">
        <v>71</v>
      </c>
      <c r="D690" s="56">
        <v>3</v>
      </c>
      <c r="E690" s="56">
        <v>11</v>
      </c>
      <c r="F690" s="158"/>
      <c r="G690" s="56">
        <v>921</v>
      </c>
      <c r="H690" s="56" t="s">
        <v>212</v>
      </c>
      <c r="I690" s="56" t="s">
        <v>212</v>
      </c>
      <c r="J690" s="57">
        <v>600</v>
      </c>
      <c r="K690" s="47">
        <f>K692</f>
        <v>0</v>
      </c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>
        <f>AB692</f>
        <v>0</v>
      </c>
      <c r="AC690" s="47"/>
      <c r="AD690" s="189" t="e">
        <f t="shared" si="49"/>
        <v>#DIV/0!</v>
      </c>
    </row>
    <row r="691" spans="1:30" ht="38.25" hidden="1">
      <c r="A691" s="20" t="s">
        <v>13</v>
      </c>
      <c r="B691" s="54" t="s">
        <v>13</v>
      </c>
      <c r="C691" s="56" t="s">
        <v>71</v>
      </c>
      <c r="D691" s="56">
        <v>3</v>
      </c>
      <c r="E691" s="56">
        <v>11</v>
      </c>
      <c r="F691" s="158"/>
      <c r="G691" s="56">
        <v>921</v>
      </c>
      <c r="H691" s="56" t="s">
        <v>212</v>
      </c>
      <c r="I691" s="56" t="s">
        <v>212</v>
      </c>
      <c r="J691" s="57">
        <v>610</v>
      </c>
      <c r="K691" s="47">
        <f>K692</f>
        <v>0</v>
      </c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>
        <f>AB692</f>
        <v>0</v>
      </c>
      <c r="AC691" s="47"/>
      <c r="AD691" s="189" t="e">
        <f t="shared" si="49"/>
        <v>#DIV/0!</v>
      </c>
    </row>
    <row r="692" spans="1:30" s="3" customFormat="1" ht="38.25" hidden="1">
      <c r="A692" s="25" t="s">
        <v>190</v>
      </c>
      <c r="B692" s="54" t="s">
        <v>190</v>
      </c>
      <c r="C692" s="56" t="s">
        <v>71</v>
      </c>
      <c r="D692" s="56">
        <v>3</v>
      </c>
      <c r="E692" s="56">
        <v>11</v>
      </c>
      <c r="F692" s="158"/>
      <c r="G692" s="56">
        <v>921</v>
      </c>
      <c r="H692" s="56" t="s">
        <v>212</v>
      </c>
      <c r="I692" s="56" t="s">
        <v>212</v>
      </c>
      <c r="J692" s="57">
        <v>612</v>
      </c>
      <c r="K692" s="47">
        <v>0</v>
      </c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>
        <v>0</v>
      </c>
      <c r="AC692" s="47"/>
      <c r="AD692" s="189" t="e">
        <f t="shared" si="49"/>
        <v>#DIV/0!</v>
      </c>
    </row>
    <row r="693" spans="1:30" ht="38.25" hidden="1">
      <c r="A693" s="23" t="s">
        <v>218</v>
      </c>
      <c r="B693" s="63" t="s">
        <v>218</v>
      </c>
      <c r="C693" s="64" t="s">
        <v>71</v>
      </c>
      <c r="D693" s="64">
        <v>3</v>
      </c>
      <c r="E693" s="64">
        <v>11</v>
      </c>
      <c r="F693" s="64">
        <v>1</v>
      </c>
      <c r="G693" s="64">
        <v>921</v>
      </c>
      <c r="H693" s="64">
        <v>55200</v>
      </c>
      <c r="I693" s="64">
        <v>55200</v>
      </c>
      <c r="J693" s="41"/>
      <c r="K693" s="42">
        <f>K694</f>
        <v>0</v>
      </c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>
        <f>AB694</f>
        <v>0</v>
      </c>
      <c r="AC693" s="42"/>
      <c r="AD693" s="189" t="e">
        <f t="shared" si="49"/>
        <v>#DIV/0!</v>
      </c>
    </row>
    <row r="694" spans="1:30" ht="38.25" hidden="1">
      <c r="A694" s="20" t="s">
        <v>133</v>
      </c>
      <c r="B694" s="54" t="s">
        <v>133</v>
      </c>
      <c r="C694" s="56" t="s">
        <v>71</v>
      </c>
      <c r="D694" s="56">
        <v>3</v>
      </c>
      <c r="E694" s="56">
        <v>11</v>
      </c>
      <c r="F694" s="56">
        <v>1</v>
      </c>
      <c r="G694" s="56">
        <v>921</v>
      </c>
      <c r="H694" s="56">
        <v>55200</v>
      </c>
      <c r="I694" s="56">
        <v>55200</v>
      </c>
      <c r="J694" s="57" t="s">
        <v>21</v>
      </c>
      <c r="K694" s="47">
        <f>K695</f>
        <v>0</v>
      </c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>
        <f>AB695</f>
        <v>0</v>
      </c>
      <c r="AC694" s="47"/>
      <c r="AD694" s="189" t="e">
        <f t="shared" si="49"/>
        <v>#DIV/0!</v>
      </c>
    </row>
    <row r="695" spans="1:30" ht="38.25" hidden="1">
      <c r="A695" s="20" t="s">
        <v>13</v>
      </c>
      <c r="B695" s="54" t="s">
        <v>13</v>
      </c>
      <c r="C695" s="56" t="s">
        <v>71</v>
      </c>
      <c r="D695" s="56">
        <v>3</v>
      </c>
      <c r="E695" s="56">
        <v>11</v>
      </c>
      <c r="F695" s="56">
        <v>1</v>
      </c>
      <c r="G695" s="56">
        <v>921</v>
      </c>
      <c r="H695" s="56">
        <v>55200</v>
      </c>
      <c r="I695" s="56">
        <v>55200</v>
      </c>
      <c r="J695" s="57">
        <v>610</v>
      </c>
      <c r="K695" s="47">
        <f>K696</f>
        <v>0</v>
      </c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>
        <f>AB696</f>
        <v>0</v>
      </c>
      <c r="AC695" s="47"/>
      <c r="AD695" s="189" t="e">
        <f t="shared" si="49"/>
        <v>#DIV/0!</v>
      </c>
    </row>
    <row r="696" spans="1:30" s="3" customFormat="1" ht="39.75" customHeight="1" hidden="1">
      <c r="A696" s="25" t="s">
        <v>190</v>
      </c>
      <c r="B696" s="54" t="s">
        <v>190</v>
      </c>
      <c r="C696" s="56" t="s">
        <v>71</v>
      </c>
      <c r="D696" s="56">
        <v>3</v>
      </c>
      <c r="E696" s="56">
        <v>11</v>
      </c>
      <c r="F696" s="56">
        <v>1</v>
      </c>
      <c r="G696" s="56">
        <v>921</v>
      </c>
      <c r="H696" s="56">
        <v>55200</v>
      </c>
      <c r="I696" s="56">
        <v>55200</v>
      </c>
      <c r="J696" s="57">
        <v>612</v>
      </c>
      <c r="K696" s="47">
        <v>0</v>
      </c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>
        <v>0</v>
      </c>
      <c r="AC696" s="47"/>
      <c r="AD696" s="189" t="e">
        <f t="shared" si="49"/>
        <v>#DIV/0!</v>
      </c>
    </row>
    <row r="697" spans="1:30" ht="38.25" hidden="1">
      <c r="A697" s="23" t="s">
        <v>218</v>
      </c>
      <c r="B697" s="63" t="s">
        <v>218</v>
      </c>
      <c r="C697" s="64" t="s">
        <v>71</v>
      </c>
      <c r="D697" s="64">
        <v>3</v>
      </c>
      <c r="E697" s="64">
        <v>11</v>
      </c>
      <c r="F697" s="64">
        <v>1</v>
      </c>
      <c r="G697" s="64">
        <v>921</v>
      </c>
      <c r="H697" s="64" t="s">
        <v>219</v>
      </c>
      <c r="I697" s="64" t="s">
        <v>219</v>
      </c>
      <c r="J697" s="41"/>
      <c r="K697" s="42">
        <f>K698</f>
        <v>0</v>
      </c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>
        <f>AB698</f>
        <v>0</v>
      </c>
      <c r="AC697" s="42"/>
      <c r="AD697" s="189" t="e">
        <f t="shared" si="49"/>
        <v>#DIV/0!</v>
      </c>
    </row>
    <row r="698" spans="1:30" ht="38.25" hidden="1">
      <c r="A698" s="20" t="s">
        <v>133</v>
      </c>
      <c r="B698" s="54" t="s">
        <v>133</v>
      </c>
      <c r="C698" s="56" t="s">
        <v>71</v>
      </c>
      <c r="D698" s="56">
        <v>3</v>
      </c>
      <c r="E698" s="56">
        <v>11</v>
      </c>
      <c r="F698" s="56">
        <v>1</v>
      </c>
      <c r="G698" s="56">
        <v>921</v>
      </c>
      <c r="H698" s="56" t="s">
        <v>219</v>
      </c>
      <c r="I698" s="56" t="s">
        <v>219</v>
      </c>
      <c r="J698" s="57" t="s">
        <v>21</v>
      </c>
      <c r="K698" s="47">
        <f>K699</f>
        <v>0</v>
      </c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>
        <f>AB699</f>
        <v>0</v>
      </c>
      <c r="AC698" s="47"/>
      <c r="AD698" s="189" t="e">
        <f t="shared" si="49"/>
        <v>#DIV/0!</v>
      </c>
    </row>
    <row r="699" spans="1:30" ht="38.25" hidden="1">
      <c r="A699" s="20" t="s">
        <v>13</v>
      </c>
      <c r="B699" s="54" t="s">
        <v>13</v>
      </c>
      <c r="C699" s="56" t="s">
        <v>71</v>
      </c>
      <c r="D699" s="56">
        <v>3</v>
      </c>
      <c r="E699" s="56">
        <v>11</v>
      </c>
      <c r="F699" s="56">
        <v>1</v>
      </c>
      <c r="G699" s="56">
        <v>921</v>
      </c>
      <c r="H699" s="56" t="s">
        <v>219</v>
      </c>
      <c r="I699" s="56" t="s">
        <v>219</v>
      </c>
      <c r="J699" s="57">
        <v>610</v>
      </c>
      <c r="K699" s="47">
        <f>K700</f>
        <v>0</v>
      </c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>
        <f>AB700</f>
        <v>0</v>
      </c>
      <c r="AC699" s="47"/>
      <c r="AD699" s="189" t="e">
        <f t="shared" si="49"/>
        <v>#DIV/0!</v>
      </c>
    </row>
    <row r="700" spans="1:30" s="3" customFormat="1" ht="38.25" hidden="1">
      <c r="A700" s="25" t="s">
        <v>190</v>
      </c>
      <c r="B700" s="54" t="s">
        <v>190</v>
      </c>
      <c r="C700" s="56" t="s">
        <v>71</v>
      </c>
      <c r="D700" s="56">
        <v>3</v>
      </c>
      <c r="E700" s="56">
        <v>11</v>
      </c>
      <c r="F700" s="56">
        <v>1</v>
      </c>
      <c r="G700" s="56">
        <v>921</v>
      </c>
      <c r="H700" s="56" t="s">
        <v>219</v>
      </c>
      <c r="I700" s="56" t="s">
        <v>219</v>
      </c>
      <c r="J700" s="57">
        <v>612</v>
      </c>
      <c r="K700" s="47">
        <v>0</v>
      </c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>
        <v>0</v>
      </c>
      <c r="AC700" s="47"/>
      <c r="AD700" s="189" t="e">
        <f t="shared" si="49"/>
        <v>#DIV/0!</v>
      </c>
    </row>
    <row r="701" spans="1:30" ht="38.25" hidden="1">
      <c r="A701" s="23" t="s">
        <v>218</v>
      </c>
      <c r="B701" s="63" t="s">
        <v>218</v>
      </c>
      <c r="C701" s="64" t="s">
        <v>71</v>
      </c>
      <c r="D701" s="64">
        <v>3</v>
      </c>
      <c r="E701" s="64">
        <v>11</v>
      </c>
      <c r="F701" s="64">
        <v>1</v>
      </c>
      <c r="G701" s="64">
        <v>921</v>
      </c>
      <c r="H701" s="64" t="s">
        <v>220</v>
      </c>
      <c r="I701" s="64" t="s">
        <v>220</v>
      </c>
      <c r="J701" s="41"/>
      <c r="K701" s="42">
        <f>K702</f>
        <v>0</v>
      </c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>
        <f>AB702</f>
        <v>0</v>
      </c>
      <c r="AC701" s="42"/>
      <c r="AD701" s="189" t="e">
        <f t="shared" si="49"/>
        <v>#DIV/0!</v>
      </c>
    </row>
    <row r="702" spans="1:30" ht="38.25" hidden="1">
      <c r="A702" s="20" t="s">
        <v>133</v>
      </c>
      <c r="B702" s="54" t="s">
        <v>133</v>
      </c>
      <c r="C702" s="56" t="s">
        <v>71</v>
      </c>
      <c r="D702" s="56">
        <v>3</v>
      </c>
      <c r="E702" s="56">
        <v>11</v>
      </c>
      <c r="F702" s="56">
        <v>1</v>
      </c>
      <c r="G702" s="56">
        <v>921</v>
      </c>
      <c r="H702" s="56" t="s">
        <v>220</v>
      </c>
      <c r="I702" s="56" t="s">
        <v>220</v>
      </c>
      <c r="J702" s="57" t="s">
        <v>21</v>
      </c>
      <c r="K702" s="47">
        <f>K703</f>
        <v>0</v>
      </c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>
        <f>AB703</f>
        <v>0</v>
      </c>
      <c r="AC702" s="47"/>
      <c r="AD702" s="189" t="e">
        <f t="shared" si="49"/>
        <v>#DIV/0!</v>
      </c>
    </row>
    <row r="703" spans="1:30" ht="38.25" hidden="1">
      <c r="A703" s="20" t="s">
        <v>13</v>
      </c>
      <c r="B703" s="54" t="s">
        <v>13</v>
      </c>
      <c r="C703" s="56" t="s">
        <v>71</v>
      </c>
      <c r="D703" s="56">
        <v>3</v>
      </c>
      <c r="E703" s="56">
        <v>11</v>
      </c>
      <c r="F703" s="56">
        <v>1</v>
      </c>
      <c r="G703" s="56">
        <v>921</v>
      </c>
      <c r="H703" s="56" t="s">
        <v>220</v>
      </c>
      <c r="I703" s="56" t="s">
        <v>220</v>
      </c>
      <c r="J703" s="57">
        <v>610</v>
      </c>
      <c r="K703" s="47">
        <f>K704</f>
        <v>0</v>
      </c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>
        <f>AB704</f>
        <v>0</v>
      </c>
      <c r="AC703" s="47"/>
      <c r="AD703" s="189" t="e">
        <f t="shared" si="49"/>
        <v>#DIV/0!</v>
      </c>
    </row>
    <row r="704" spans="1:30" s="3" customFormat="1" ht="38.25" hidden="1">
      <c r="A704" s="25" t="s">
        <v>190</v>
      </c>
      <c r="B704" s="54" t="s">
        <v>190</v>
      </c>
      <c r="C704" s="56" t="s">
        <v>71</v>
      </c>
      <c r="D704" s="56">
        <v>3</v>
      </c>
      <c r="E704" s="56">
        <v>11</v>
      </c>
      <c r="F704" s="56">
        <v>1</v>
      </c>
      <c r="G704" s="56">
        <v>921</v>
      </c>
      <c r="H704" s="56" t="s">
        <v>220</v>
      </c>
      <c r="I704" s="56" t="s">
        <v>220</v>
      </c>
      <c r="J704" s="57">
        <v>612</v>
      </c>
      <c r="K704" s="47">
        <v>0</v>
      </c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>
        <v>0</v>
      </c>
      <c r="AC704" s="47"/>
      <c r="AD704" s="189" t="e">
        <f t="shared" si="49"/>
        <v>#DIV/0!</v>
      </c>
    </row>
    <row r="705" spans="1:30" ht="70.5" customHeight="1">
      <c r="A705" s="6" t="s">
        <v>94</v>
      </c>
      <c r="B705" s="87" t="s">
        <v>94</v>
      </c>
      <c r="C705" s="88" t="s">
        <v>72</v>
      </c>
      <c r="D705" s="88"/>
      <c r="E705" s="88"/>
      <c r="F705" s="88"/>
      <c r="G705" s="88"/>
      <c r="H705" s="88"/>
      <c r="I705" s="88"/>
      <c r="J705" s="89"/>
      <c r="K705" s="37">
        <f>K707</f>
        <v>17676707.08</v>
      </c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>
        <f>W707</f>
        <v>14749640.14</v>
      </c>
      <c r="X705" s="37"/>
      <c r="Y705" s="37"/>
      <c r="Z705" s="37"/>
      <c r="AA705" s="37"/>
      <c r="AB705" s="37">
        <f>AB707</f>
        <v>14749640.14</v>
      </c>
      <c r="AC705" s="37">
        <f>AC707</f>
        <v>10126587.01</v>
      </c>
      <c r="AD705" s="189">
        <f t="shared" si="49"/>
        <v>68.65650221890769</v>
      </c>
    </row>
    <row r="706" spans="1:30" ht="99.75" customHeight="1">
      <c r="A706" s="6" t="s">
        <v>179</v>
      </c>
      <c r="B706" s="87" t="s">
        <v>179</v>
      </c>
      <c r="C706" s="88" t="s">
        <v>72</v>
      </c>
      <c r="D706" s="88">
        <v>0</v>
      </c>
      <c r="E706" s="88">
        <v>11</v>
      </c>
      <c r="F706" s="88"/>
      <c r="G706" s="88"/>
      <c r="H706" s="88"/>
      <c r="I706" s="88"/>
      <c r="J706" s="89"/>
      <c r="K706" s="37">
        <f>K707</f>
        <v>17676707.08</v>
      </c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>
        <f>W707</f>
        <v>14749640.14</v>
      </c>
      <c r="X706" s="37"/>
      <c r="Y706" s="37"/>
      <c r="Z706" s="37"/>
      <c r="AA706" s="37"/>
      <c r="AB706" s="37">
        <f>AB707</f>
        <v>14749640.14</v>
      </c>
      <c r="AC706" s="37">
        <f>AC707</f>
        <v>10126587.01</v>
      </c>
      <c r="AD706" s="189">
        <f t="shared" si="49"/>
        <v>68.65650221890769</v>
      </c>
    </row>
    <row r="707" spans="1:30" ht="33.75" customHeight="1">
      <c r="A707" s="11" t="s">
        <v>54</v>
      </c>
      <c r="B707" s="147" t="s">
        <v>54</v>
      </c>
      <c r="C707" s="88" t="s">
        <v>72</v>
      </c>
      <c r="D707" s="88">
        <v>0</v>
      </c>
      <c r="E707" s="88">
        <v>11</v>
      </c>
      <c r="F707" s="88">
        <v>1</v>
      </c>
      <c r="G707" s="88">
        <v>961</v>
      </c>
      <c r="H707" s="88"/>
      <c r="I707" s="88"/>
      <c r="J707" s="93"/>
      <c r="K707" s="37">
        <f>K708+K729+K720</f>
        <v>17676707.08</v>
      </c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37">
        <f>W708+W729+W720+W725+W732</f>
        <v>14749640.14</v>
      </c>
      <c r="X707" s="94"/>
      <c r="Y707" s="94"/>
      <c r="Z707" s="94"/>
      <c r="AA707" s="94"/>
      <c r="AB707" s="37">
        <f>AB708+AB729+AB720+AB725+AB732</f>
        <v>14749640.14</v>
      </c>
      <c r="AC707" s="37">
        <f>AC708+AC729+AC720+AC725+AC732</f>
        <v>10126587.01</v>
      </c>
      <c r="AD707" s="189">
        <f t="shared" si="49"/>
        <v>68.65650221890769</v>
      </c>
    </row>
    <row r="708" spans="1:30" ht="45.75" customHeight="1">
      <c r="A708" s="11" t="s">
        <v>65</v>
      </c>
      <c r="B708" s="95" t="s">
        <v>58</v>
      </c>
      <c r="C708" s="88" t="s">
        <v>72</v>
      </c>
      <c r="D708" s="88">
        <v>0</v>
      </c>
      <c r="E708" s="88">
        <v>11</v>
      </c>
      <c r="F708" s="88">
        <v>1</v>
      </c>
      <c r="G708" s="88">
        <v>961</v>
      </c>
      <c r="H708" s="159">
        <v>10040</v>
      </c>
      <c r="I708" s="159">
        <v>80040</v>
      </c>
      <c r="J708" s="93" t="s">
        <v>0</v>
      </c>
      <c r="K708" s="37">
        <f>K709+K714+K717</f>
        <v>6300707.08</v>
      </c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37">
        <f>W709+W714+W717</f>
        <v>6598910.140000001</v>
      </c>
      <c r="X708" s="94"/>
      <c r="Y708" s="94"/>
      <c r="Z708" s="94"/>
      <c r="AA708" s="94"/>
      <c r="AB708" s="37">
        <f>AB709+AB714+AB717</f>
        <v>6598910.140000001</v>
      </c>
      <c r="AC708" s="37">
        <f>AC709+AC714+AC717</f>
        <v>4528187.72</v>
      </c>
      <c r="AD708" s="189">
        <f t="shared" si="49"/>
        <v>68.62023612887081</v>
      </c>
    </row>
    <row r="709" spans="1:30" ht="90.75" customHeight="1">
      <c r="A709" s="5" t="s">
        <v>8</v>
      </c>
      <c r="B709" s="99" t="s">
        <v>8</v>
      </c>
      <c r="C709" s="85" t="s">
        <v>72</v>
      </c>
      <c r="D709" s="85">
        <v>0</v>
      </c>
      <c r="E709" s="85">
        <v>11</v>
      </c>
      <c r="F709" s="85">
        <v>1</v>
      </c>
      <c r="G709" s="85">
        <v>961</v>
      </c>
      <c r="H709" s="160">
        <v>10040</v>
      </c>
      <c r="I709" s="160">
        <v>80040</v>
      </c>
      <c r="J709" s="100" t="s">
        <v>9</v>
      </c>
      <c r="K709" s="34">
        <f>K710</f>
        <v>5768442.01</v>
      </c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>
        <f>W710</f>
        <v>6043597.07</v>
      </c>
      <c r="X709" s="34"/>
      <c r="Y709" s="34"/>
      <c r="Z709" s="34"/>
      <c r="AA709" s="34"/>
      <c r="AB709" s="34">
        <f>AB710</f>
        <v>6043597.07</v>
      </c>
      <c r="AC709" s="34">
        <f>AC710</f>
        <v>4191369.3</v>
      </c>
      <c r="AD709" s="191">
        <f t="shared" si="49"/>
        <v>69.35222933384604</v>
      </c>
    </row>
    <row r="710" spans="1:30" ht="38.25">
      <c r="A710" s="5" t="s">
        <v>10</v>
      </c>
      <c r="B710" s="99" t="s">
        <v>10</v>
      </c>
      <c r="C710" s="85" t="s">
        <v>72</v>
      </c>
      <c r="D710" s="85">
        <v>0</v>
      </c>
      <c r="E710" s="85">
        <v>11</v>
      </c>
      <c r="F710" s="85">
        <v>1</v>
      </c>
      <c r="G710" s="85">
        <v>961</v>
      </c>
      <c r="H710" s="160">
        <v>10040</v>
      </c>
      <c r="I710" s="160">
        <v>80040</v>
      </c>
      <c r="J710" s="100" t="s">
        <v>11</v>
      </c>
      <c r="K710" s="34">
        <f>K711+K712+K713</f>
        <v>5768442.01</v>
      </c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>
        <f>W711+W712+W713</f>
        <v>6043597.07</v>
      </c>
      <c r="X710" s="34"/>
      <c r="Y710" s="34"/>
      <c r="Z710" s="34"/>
      <c r="AA710" s="34"/>
      <c r="AB710" s="34">
        <f>AB711+AB712+AB713</f>
        <v>6043597.07</v>
      </c>
      <c r="AC710" s="34">
        <f>AC711+AC712+AC713</f>
        <v>4191369.3</v>
      </c>
      <c r="AD710" s="191">
        <f t="shared" si="49"/>
        <v>69.35222933384604</v>
      </c>
    </row>
    <row r="711" spans="1:30" s="3" customFormat="1" ht="25.5">
      <c r="A711" s="5" t="s">
        <v>164</v>
      </c>
      <c r="B711" s="99" t="s">
        <v>164</v>
      </c>
      <c r="C711" s="85" t="s">
        <v>72</v>
      </c>
      <c r="D711" s="85">
        <v>0</v>
      </c>
      <c r="E711" s="85">
        <v>11</v>
      </c>
      <c r="F711" s="85">
        <v>1</v>
      </c>
      <c r="G711" s="85">
        <v>961</v>
      </c>
      <c r="H711" s="160">
        <v>10040</v>
      </c>
      <c r="I711" s="160">
        <v>80040</v>
      </c>
      <c r="J711" s="100">
        <v>121</v>
      </c>
      <c r="K711" s="34">
        <v>4229986.18</v>
      </c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>
        <v>4441713.57</v>
      </c>
      <c r="X711" s="34"/>
      <c r="Y711" s="34"/>
      <c r="Z711" s="34"/>
      <c r="AA711" s="34"/>
      <c r="AB711" s="34">
        <v>4441713.57</v>
      </c>
      <c r="AC711" s="34">
        <v>3124139.81</v>
      </c>
      <c r="AD711" s="191">
        <f t="shared" si="49"/>
        <v>70.33636367506696</v>
      </c>
    </row>
    <row r="712" spans="1:30" ht="51">
      <c r="A712" s="5" t="s">
        <v>57</v>
      </c>
      <c r="B712" s="99" t="s">
        <v>57</v>
      </c>
      <c r="C712" s="85" t="s">
        <v>72</v>
      </c>
      <c r="D712" s="85">
        <v>0</v>
      </c>
      <c r="E712" s="85">
        <v>11</v>
      </c>
      <c r="F712" s="85">
        <v>1</v>
      </c>
      <c r="G712" s="85">
        <v>961</v>
      </c>
      <c r="H712" s="160">
        <v>10040</v>
      </c>
      <c r="I712" s="160">
        <v>80040</v>
      </c>
      <c r="J712" s="100">
        <v>122</v>
      </c>
      <c r="K712" s="34">
        <v>200600</v>
      </c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>
        <v>200086</v>
      </c>
      <c r="X712" s="34"/>
      <c r="Y712" s="34"/>
      <c r="Z712" s="34"/>
      <c r="AA712" s="34"/>
      <c r="AB712" s="34">
        <v>200086</v>
      </c>
      <c r="AC712" s="34">
        <v>140085.71</v>
      </c>
      <c r="AD712" s="191">
        <f t="shared" si="49"/>
        <v>70.01274951770739</v>
      </c>
    </row>
    <row r="713" spans="1:30" ht="63.75">
      <c r="A713" s="5" t="s">
        <v>132</v>
      </c>
      <c r="B713" s="99" t="s">
        <v>132</v>
      </c>
      <c r="C713" s="85" t="s">
        <v>72</v>
      </c>
      <c r="D713" s="85">
        <v>0</v>
      </c>
      <c r="E713" s="85">
        <v>11</v>
      </c>
      <c r="F713" s="85">
        <v>1</v>
      </c>
      <c r="G713" s="85">
        <v>961</v>
      </c>
      <c r="H713" s="160">
        <v>10040</v>
      </c>
      <c r="I713" s="160">
        <v>80040</v>
      </c>
      <c r="J713" s="100">
        <v>129</v>
      </c>
      <c r="K713" s="34">
        <v>1337855.83</v>
      </c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>
        <v>1401797.5</v>
      </c>
      <c r="X713" s="34"/>
      <c r="Y713" s="34"/>
      <c r="Z713" s="34"/>
      <c r="AA713" s="34"/>
      <c r="AB713" s="34">
        <v>1401797.5</v>
      </c>
      <c r="AC713" s="34">
        <v>927143.78</v>
      </c>
      <c r="AD713" s="191">
        <f t="shared" si="49"/>
        <v>66.13963714445204</v>
      </c>
    </row>
    <row r="714" spans="1:30" ht="38.25">
      <c r="A714" s="5" t="s">
        <v>133</v>
      </c>
      <c r="B714" s="99" t="s">
        <v>133</v>
      </c>
      <c r="C714" s="85" t="s">
        <v>72</v>
      </c>
      <c r="D714" s="85">
        <v>0</v>
      </c>
      <c r="E714" s="85">
        <v>11</v>
      </c>
      <c r="F714" s="85">
        <v>1</v>
      </c>
      <c r="G714" s="85">
        <v>961</v>
      </c>
      <c r="H714" s="160">
        <v>10040</v>
      </c>
      <c r="I714" s="160">
        <v>80040</v>
      </c>
      <c r="J714" s="100" t="s">
        <v>12</v>
      </c>
      <c r="K714" s="34">
        <f>K715</f>
        <v>525600.07</v>
      </c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>
        <f>W715</f>
        <v>555313.07</v>
      </c>
      <c r="X714" s="34"/>
      <c r="Y714" s="34"/>
      <c r="Z714" s="34"/>
      <c r="AA714" s="34"/>
      <c r="AB714" s="34">
        <f>AB715</f>
        <v>555313.07</v>
      </c>
      <c r="AC714" s="34">
        <f>AC715</f>
        <v>336818.42</v>
      </c>
      <c r="AD714" s="191">
        <f t="shared" si="49"/>
        <v>60.65378940207549</v>
      </c>
    </row>
    <row r="715" spans="1:30" ht="38.25">
      <c r="A715" s="5" t="s">
        <v>13</v>
      </c>
      <c r="B715" s="99" t="s">
        <v>13</v>
      </c>
      <c r="C715" s="85" t="s">
        <v>72</v>
      </c>
      <c r="D715" s="85">
        <v>0</v>
      </c>
      <c r="E715" s="85">
        <v>11</v>
      </c>
      <c r="F715" s="85">
        <v>1</v>
      </c>
      <c r="G715" s="85">
        <v>961</v>
      </c>
      <c r="H715" s="160">
        <v>10040</v>
      </c>
      <c r="I715" s="160">
        <v>80040</v>
      </c>
      <c r="J715" s="100" t="s">
        <v>14</v>
      </c>
      <c r="K715" s="34">
        <f>K716</f>
        <v>525600.07</v>
      </c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>
        <f>W716</f>
        <v>555313.07</v>
      </c>
      <c r="X715" s="34"/>
      <c r="Y715" s="34"/>
      <c r="Z715" s="34"/>
      <c r="AA715" s="34"/>
      <c r="AB715" s="34">
        <f>AB716</f>
        <v>555313.07</v>
      </c>
      <c r="AC715" s="34">
        <f>AC716</f>
        <v>336818.42</v>
      </c>
      <c r="AD715" s="191">
        <f t="shared" si="49"/>
        <v>60.65378940207549</v>
      </c>
    </row>
    <row r="716" spans="1:30" ht="38.25">
      <c r="A716" s="9" t="s">
        <v>134</v>
      </c>
      <c r="B716" s="99" t="s">
        <v>134</v>
      </c>
      <c r="C716" s="85" t="s">
        <v>72</v>
      </c>
      <c r="D716" s="85">
        <v>0</v>
      </c>
      <c r="E716" s="85">
        <v>11</v>
      </c>
      <c r="F716" s="85">
        <v>1</v>
      </c>
      <c r="G716" s="85">
        <v>961</v>
      </c>
      <c r="H716" s="160">
        <v>10040</v>
      </c>
      <c r="I716" s="160">
        <v>80040</v>
      </c>
      <c r="J716" s="100">
        <v>244</v>
      </c>
      <c r="K716" s="34">
        <v>525600.07</v>
      </c>
      <c r="L716" s="34"/>
      <c r="M716" s="34"/>
      <c r="N716" s="34"/>
      <c r="O716" s="34"/>
      <c r="P716" s="34"/>
      <c r="Q716" s="34"/>
      <c r="R716" s="34"/>
      <c r="S716" s="34"/>
      <c r="T716" s="34">
        <v>28614</v>
      </c>
      <c r="U716" s="34"/>
      <c r="V716" s="34"/>
      <c r="W716" s="34">
        <v>555313.07</v>
      </c>
      <c r="X716" s="34"/>
      <c r="Y716" s="34"/>
      <c r="Z716" s="34"/>
      <c r="AA716" s="34"/>
      <c r="AB716" s="34">
        <v>555313.07</v>
      </c>
      <c r="AC716" s="34">
        <v>336818.42</v>
      </c>
      <c r="AD716" s="191">
        <f t="shared" si="49"/>
        <v>60.65378940207549</v>
      </c>
    </row>
    <row r="717" spans="1:30" ht="12.75" hidden="1">
      <c r="A717" s="5" t="s">
        <v>15</v>
      </c>
      <c r="B717" s="99" t="s">
        <v>15</v>
      </c>
      <c r="C717" s="85" t="s">
        <v>72</v>
      </c>
      <c r="D717" s="85">
        <v>0</v>
      </c>
      <c r="E717" s="85">
        <v>11</v>
      </c>
      <c r="F717" s="85">
        <v>1</v>
      </c>
      <c r="G717" s="85">
        <v>961</v>
      </c>
      <c r="H717" s="160">
        <v>10040</v>
      </c>
      <c r="I717" s="160">
        <v>80040</v>
      </c>
      <c r="J717" s="100" t="s">
        <v>16</v>
      </c>
      <c r="K717" s="34">
        <f>K718</f>
        <v>6665</v>
      </c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176">
        <f>AB718</f>
        <v>0</v>
      </c>
      <c r="AC717" s="34"/>
      <c r="AD717" s="189" t="e">
        <f t="shared" si="49"/>
        <v>#DIV/0!</v>
      </c>
    </row>
    <row r="718" spans="1:30" ht="12.75" hidden="1">
      <c r="A718" s="5" t="s">
        <v>42</v>
      </c>
      <c r="B718" s="99" t="s">
        <v>42</v>
      </c>
      <c r="C718" s="85" t="s">
        <v>72</v>
      </c>
      <c r="D718" s="85">
        <v>0</v>
      </c>
      <c r="E718" s="85">
        <v>11</v>
      </c>
      <c r="F718" s="85">
        <v>1</v>
      </c>
      <c r="G718" s="85">
        <v>961</v>
      </c>
      <c r="H718" s="160">
        <v>10040</v>
      </c>
      <c r="I718" s="160">
        <v>80040</v>
      </c>
      <c r="J718" s="100">
        <v>850</v>
      </c>
      <c r="K718" s="34">
        <f>K719</f>
        <v>6665</v>
      </c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176">
        <f>AB719+AB724</f>
        <v>0</v>
      </c>
      <c r="AC718" s="34"/>
      <c r="AD718" s="189" t="e">
        <f t="shared" si="49"/>
        <v>#DIV/0!</v>
      </c>
    </row>
    <row r="719" spans="1:30" ht="12.75" hidden="1">
      <c r="A719" s="5" t="s">
        <v>137</v>
      </c>
      <c r="B719" s="99" t="s">
        <v>137</v>
      </c>
      <c r="C719" s="85" t="s">
        <v>72</v>
      </c>
      <c r="D719" s="85">
        <v>0</v>
      </c>
      <c r="E719" s="85">
        <v>11</v>
      </c>
      <c r="F719" s="85">
        <v>1</v>
      </c>
      <c r="G719" s="85">
        <v>961</v>
      </c>
      <c r="H719" s="160">
        <v>10040</v>
      </c>
      <c r="I719" s="160">
        <v>80040</v>
      </c>
      <c r="J719" s="100" t="s">
        <v>20</v>
      </c>
      <c r="K719" s="34">
        <v>6665</v>
      </c>
      <c r="L719" s="34"/>
      <c r="M719" s="34"/>
      <c r="N719" s="34">
        <v>-6080</v>
      </c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176">
        <v>0</v>
      </c>
      <c r="AC719" s="34"/>
      <c r="AD719" s="189" t="e">
        <f t="shared" si="49"/>
        <v>#DIV/0!</v>
      </c>
    </row>
    <row r="720" spans="1:30" s="66" customFormat="1" ht="12.75" hidden="1">
      <c r="A720" s="63" t="s">
        <v>56</v>
      </c>
      <c r="B720" s="63" t="s">
        <v>56</v>
      </c>
      <c r="C720" s="64" t="s">
        <v>72</v>
      </c>
      <c r="D720" s="64">
        <v>0</v>
      </c>
      <c r="E720" s="64">
        <v>11</v>
      </c>
      <c r="F720" s="64"/>
      <c r="G720" s="64">
        <v>961</v>
      </c>
      <c r="H720" s="65">
        <v>10140</v>
      </c>
      <c r="I720" s="65">
        <v>10140</v>
      </c>
      <c r="J720" s="41"/>
      <c r="K720" s="42">
        <f>K721</f>
        <v>0</v>
      </c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>
        <f>AB721</f>
        <v>0</v>
      </c>
      <c r="AC720" s="42"/>
      <c r="AD720" s="189" t="e">
        <f t="shared" si="49"/>
        <v>#DIV/0!</v>
      </c>
    </row>
    <row r="721" spans="1:30" s="66" customFormat="1" ht="13.5" customHeight="1" hidden="1">
      <c r="A721" s="54" t="s">
        <v>56</v>
      </c>
      <c r="B721" s="54" t="s">
        <v>56</v>
      </c>
      <c r="C721" s="56" t="s">
        <v>72</v>
      </c>
      <c r="D721" s="56">
        <v>0</v>
      </c>
      <c r="E721" s="56">
        <v>11</v>
      </c>
      <c r="F721" s="56"/>
      <c r="G721" s="56">
        <v>961</v>
      </c>
      <c r="H721" s="67">
        <v>10140</v>
      </c>
      <c r="I721" s="67">
        <v>10140</v>
      </c>
      <c r="J721" s="57">
        <v>900</v>
      </c>
      <c r="K721" s="47">
        <f>K722</f>
        <v>0</v>
      </c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>
        <f>AB722</f>
        <v>0</v>
      </c>
      <c r="AC721" s="47"/>
      <c r="AD721" s="189" t="e">
        <f t="shared" si="49"/>
        <v>#DIV/0!</v>
      </c>
    </row>
    <row r="722" spans="1:30" s="66" customFormat="1" ht="12.75" hidden="1">
      <c r="A722" s="54" t="s">
        <v>56</v>
      </c>
      <c r="B722" s="54" t="s">
        <v>56</v>
      </c>
      <c r="C722" s="56" t="s">
        <v>72</v>
      </c>
      <c r="D722" s="56">
        <v>0</v>
      </c>
      <c r="E722" s="56">
        <v>11</v>
      </c>
      <c r="F722" s="56"/>
      <c r="G722" s="56">
        <v>961</v>
      </c>
      <c r="H722" s="67">
        <v>10140</v>
      </c>
      <c r="I722" s="67">
        <v>10140</v>
      </c>
      <c r="J722" s="57">
        <v>990</v>
      </c>
      <c r="K722" s="47">
        <f>K723</f>
        <v>0</v>
      </c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>
        <f>AB723</f>
        <v>0</v>
      </c>
      <c r="AC722" s="47"/>
      <c r="AD722" s="189" t="e">
        <f aca="true" t="shared" si="57" ref="AD722:AD783">AC722/AB722*100</f>
        <v>#DIV/0!</v>
      </c>
    </row>
    <row r="723" spans="1:30" s="43" customFormat="1" ht="12.75" hidden="1">
      <c r="A723" s="54" t="s">
        <v>56</v>
      </c>
      <c r="B723" s="54" t="s">
        <v>56</v>
      </c>
      <c r="C723" s="56" t="s">
        <v>72</v>
      </c>
      <c r="D723" s="56">
        <v>0</v>
      </c>
      <c r="E723" s="56">
        <v>11</v>
      </c>
      <c r="F723" s="56"/>
      <c r="G723" s="56">
        <v>961</v>
      </c>
      <c r="H723" s="67">
        <v>10140</v>
      </c>
      <c r="I723" s="67">
        <v>10140</v>
      </c>
      <c r="J723" s="57">
        <v>999</v>
      </c>
      <c r="K723" s="47">
        <v>0</v>
      </c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>
        <v>0</v>
      </c>
      <c r="AC723" s="47"/>
      <c r="AD723" s="189" t="e">
        <f t="shared" si="57"/>
        <v>#DIV/0!</v>
      </c>
    </row>
    <row r="724" spans="1:30" s="43" customFormat="1" ht="12.75" hidden="1">
      <c r="A724" s="19" t="s">
        <v>214</v>
      </c>
      <c r="B724" s="63" t="s">
        <v>214</v>
      </c>
      <c r="C724" s="64" t="s">
        <v>72</v>
      </c>
      <c r="D724" s="64">
        <v>0</v>
      </c>
      <c r="E724" s="64">
        <v>11</v>
      </c>
      <c r="F724" s="64">
        <v>1</v>
      </c>
      <c r="G724" s="64">
        <v>961</v>
      </c>
      <c r="H724" s="65">
        <v>10040</v>
      </c>
      <c r="I724" s="65">
        <v>10040</v>
      </c>
      <c r="J724" s="41">
        <v>853</v>
      </c>
      <c r="K724" s="42"/>
      <c r="L724" s="42"/>
      <c r="M724" s="42"/>
      <c r="N724" s="42">
        <v>6080</v>
      </c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>
        <v>0</v>
      </c>
      <c r="AC724" s="42"/>
      <c r="AD724" s="189" t="e">
        <f t="shared" si="57"/>
        <v>#DIV/0!</v>
      </c>
    </row>
    <row r="725" spans="1:30" s="43" customFormat="1" ht="38.25" hidden="1">
      <c r="A725" s="19" t="s">
        <v>225</v>
      </c>
      <c r="B725" s="125" t="s">
        <v>225</v>
      </c>
      <c r="C725" s="64" t="s">
        <v>72</v>
      </c>
      <c r="D725" s="64">
        <v>0</v>
      </c>
      <c r="E725" s="64">
        <v>11</v>
      </c>
      <c r="F725" s="64">
        <v>1</v>
      </c>
      <c r="G725" s="64">
        <v>961</v>
      </c>
      <c r="H725" s="64">
        <v>10042</v>
      </c>
      <c r="I725" s="64">
        <v>80070</v>
      </c>
      <c r="J725" s="74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2">
        <f>AB726</f>
        <v>0</v>
      </c>
      <c r="AC725" s="42"/>
      <c r="AD725" s="189" t="e">
        <f t="shared" si="57"/>
        <v>#DIV/0!</v>
      </c>
    </row>
    <row r="726" spans="1:30" s="43" customFormat="1" ht="38.25" hidden="1">
      <c r="A726" s="20" t="s">
        <v>133</v>
      </c>
      <c r="B726" s="54" t="s">
        <v>133</v>
      </c>
      <c r="C726" s="56" t="s">
        <v>72</v>
      </c>
      <c r="D726" s="56">
        <v>0</v>
      </c>
      <c r="E726" s="56">
        <v>11</v>
      </c>
      <c r="F726" s="56">
        <v>1</v>
      </c>
      <c r="G726" s="56">
        <v>961</v>
      </c>
      <c r="H726" s="56">
        <v>10042</v>
      </c>
      <c r="I726" s="56">
        <v>80070</v>
      </c>
      <c r="J726" s="57" t="s">
        <v>12</v>
      </c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>
        <f>AB727</f>
        <v>0</v>
      </c>
      <c r="AC726" s="47"/>
      <c r="AD726" s="189" t="e">
        <f t="shared" si="57"/>
        <v>#DIV/0!</v>
      </c>
    </row>
    <row r="727" spans="1:30" s="43" customFormat="1" ht="38.25" hidden="1">
      <c r="A727" s="20" t="s">
        <v>13</v>
      </c>
      <c r="B727" s="54" t="s">
        <v>13</v>
      </c>
      <c r="C727" s="56" t="s">
        <v>72</v>
      </c>
      <c r="D727" s="56">
        <v>0</v>
      </c>
      <c r="E727" s="56">
        <v>11</v>
      </c>
      <c r="F727" s="56">
        <v>1</v>
      </c>
      <c r="G727" s="56">
        <v>961</v>
      </c>
      <c r="H727" s="56">
        <v>10042</v>
      </c>
      <c r="I727" s="56">
        <v>80070</v>
      </c>
      <c r="J727" s="57" t="s">
        <v>14</v>
      </c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>
        <f>AB728</f>
        <v>0</v>
      </c>
      <c r="AC727" s="47"/>
      <c r="AD727" s="189" t="e">
        <f t="shared" si="57"/>
        <v>#DIV/0!</v>
      </c>
    </row>
    <row r="728" spans="1:30" s="43" customFormat="1" ht="38.25" hidden="1">
      <c r="A728" s="25" t="s">
        <v>134</v>
      </c>
      <c r="B728" s="54" t="s">
        <v>134</v>
      </c>
      <c r="C728" s="56" t="s">
        <v>72</v>
      </c>
      <c r="D728" s="56">
        <v>0</v>
      </c>
      <c r="E728" s="56">
        <v>11</v>
      </c>
      <c r="F728" s="56">
        <v>1</v>
      </c>
      <c r="G728" s="56">
        <v>961</v>
      </c>
      <c r="H728" s="56">
        <v>10042</v>
      </c>
      <c r="I728" s="56">
        <v>80070</v>
      </c>
      <c r="J728" s="57">
        <v>244</v>
      </c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>
        <v>229537.79</v>
      </c>
      <c r="W728" s="47"/>
      <c r="X728" s="47"/>
      <c r="Y728" s="47"/>
      <c r="Z728" s="47"/>
      <c r="AA728" s="47"/>
      <c r="AB728" s="47">
        <v>0</v>
      </c>
      <c r="AC728" s="47"/>
      <c r="AD728" s="189" t="e">
        <f t="shared" si="57"/>
        <v>#DIV/0!</v>
      </c>
    </row>
    <row r="729" spans="1:30" ht="19.5" customHeight="1">
      <c r="A729" s="14" t="s">
        <v>74</v>
      </c>
      <c r="B729" s="95" t="s">
        <v>55</v>
      </c>
      <c r="C729" s="88" t="s">
        <v>72</v>
      </c>
      <c r="D729" s="88">
        <v>0</v>
      </c>
      <c r="E729" s="88">
        <v>11</v>
      </c>
      <c r="F729" s="88">
        <v>1</v>
      </c>
      <c r="G729" s="88">
        <v>961</v>
      </c>
      <c r="H729" s="88">
        <v>14000</v>
      </c>
      <c r="I729" s="88">
        <v>83000</v>
      </c>
      <c r="J729" s="93" t="s">
        <v>0</v>
      </c>
      <c r="K729" s="37">
        <f>K730</f>
        <v>11376000</v>
      </c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37">
        <f>W730</f>
        <v>8144650</v>
      </c>
      <c r="X729" s="94"/>
      <c r="Y729" s="94"/>
      <c r="Z729" s="94"/>
      <c r="AA729" s="94"/>
      <c r="AB729" s="37">
        <f>AB730</f>
        <v>8144650</v>
      </c>
      <c r="AC729" s="37">
        <f>AC730</f>
        <v>5593766.29</v>
      </c>
      <c r="AD729" s="189">
        <f t="shared" si="57"/>
        <v>68.68025378622778</v>
      </c>
    </row>
    <row r="730" spans="1:30" ht="25.5">
      <c r="A730" s="5" t="s">
        <v>35</v>
      </c>
      <c r="B730" s="99" t="s">
        <v>35</v>
      </c>
      <c r="C730" s="85" t="s">
        <v>72</v>
      </c>
      <c r="D730" s="85">
        <v>0</v>
      </c>
      <c r="E730" s="85">
        <v>11</v>
      </c>
      <c r="F730" s="85">
        <v>1</v>
      </c>
      <c r="G730" s="85">
        <v>961</v>
      </c>
      <c r="H730" s="85">
        <v>14000</v>
      </c>
      <c r="I730" s="85">
        <v>83000</v>
      </c>
      <c r="J730" s="100" t="s">
        <v>36</v>
      </c>
      <c r="K730" s="34">
        <f>K731</f>
        <v>11376000</v>
      </c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>
        <f>W731</f>
        <v>8144650</v>
      </c>
      <c r="X730" s="34"/>
      <c r="Y730" s="34"/>
      <c r="Z730" s="34"/>
      <c r="AA730" s="34"/>
      <c r="AB730" s="34">
        <f>AB731</f>
        <v>8144650</v>
      </c>
      <c r="AC730" s="34">
        <f>AC731</f>
        <v>5593766.29</v>
      </c>
      <c r="AD730" s="191">
        <f t="shared" si="57"/>
        <v>68.68025378622778</v>
      </c>
    </row>
    <row r="731" spans="1:30" ht="12.75">
      <c r="A731" s="5" t="s">
        <v>55</v>
      </c>
      <c r="B731" s="99" t="s">
        <v>55</v>
      </c>
      <c r="C731" s="85" t="s">
        <v>72</v>
      </c>
      <c r="D731" s="85">
        <v>0</v>
      </c>
      <c r="E731" s="85">
        <v>11</v>
      </c>
      <c r="F731" s="85">
        <v>1</v>
      </c>
      <c r="G731" s="85">
        <v>961</v>
      </c>
      <c r="H731" s="85">
        <v>14000</v>
      </c>
      <c r="I731" s="85">
        <v>83000</v>
      </c>
      <c r="J731" s="100">
        <v>730</v>
      </c>
      <c r="K731" s="34">
        <v>11376000</v>
      </c>
      <c r="L731" s="34"/>
      <c r="M731" s="34">
        <v>-1500000</v>
      </c>
      <c r="N731" s="34"/>
      <c r="O731" s="34"/>
      <c r="P731" s="34"/>
      <c r="Q731" s="34"/>
      <c r="R731" s="34"/>
      <c r="S731" s="34"/>
      <c r="T731" s="34"/>
      <c r="U731" s="34"/>
      <c r="V731" s="34"/>
      <c r="W731" s="34">
        <v>8144650</v>
      </c>
      <c r="X731" s="34"/>
      <c r="Y731" s="34"/>
      <c r="Z731" s="34"/>
      <c r="AA731" s="34"/>
      <c r="AB731" s="34">
        <v>8144650</v>
      </c>
      <c r="AC731" s="34">
        <v>5593766.29</v>
      </c>
      <c r="AD731" s="191">
        <f t="shared" si="57"/>
        <v>68.68025378622778</v>
      </c>
    </row>
    <row r="732" spans="1:30" s="3" customFormat="1" ht="25.5">
      <c r="A732" s="6"/>
      <c r="B732" s="87" t="s">
        <v>318</v>
      </c>
      <c r="C732" s="88" t="s">
        <v>72</v>
      </c>
      <c r="D732" s="88">
        <v>0</v>
      </c>
      <c r="E732" s="88">
        <v>11</v>
      </c>
      <c r="F732" s="88">
        <v>1</v>
      </c>
      <c r="G732" s="88">
        <v>961</v>
      </c>
      <c r="H732" s="88"/>
      <c r="I732" s="88">
        <v>83360</v>
      </c>
      <c r="J732" s="89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>
        <f>W733</f>
        <v>6080</v>
      </c>
      <c r="X732" s="37"/>
      <c r="Y732" s="37"/>
      <c r="Z732" s="37"/>
      <c r="AA732" s="37"/>
      <c r="AB732" s="37">
        <f>AB733</f>
        <v>6080</v>
      </c>
      <c r="AC732" s="37">
        <f>AC733</f>
        <v>4633</v>
      </c>
      <c r="AD732" s="189">
        <f t="shared" si="57"/>
        <v>76.20065789473685</v>
      </c>
    </row>
    <row r="733" spans="1:30" ht="12.75">
      <c r="A733" s="5"/>
      <c r="B733" s="99" t="s">
        <v>15</v>
      </c>
      <c r="C733" s="85" t="s">
        <v>72</v>
      </c>
      <c r="D733" s="85">
        <v>0</v>
      </c>
      <c r="E733" s="85">
        <v>11</v>
      </c>
      <c r="F733" s="85">
        <v>1</v>
      </c>
      <c r="G733" s="85">
        <v>961</v>
      </c>
      <c r="H733" s="85"/>
      <c r="I733" s="85">
        <v>83360</v>
      </c>
      <c r="J733" s="100">
        <v>800</v>
      </c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>
        <f>W734</f>
        <v>6080</v>
      </c>
      <c r="X733" s="34"/>
      <c r="Y733" s="34"/>
      <c r="Z733" s="34"/>
      <c r="AA733" s="34"/>
      <c r="AB733" s="34">
        <f>AB734</f>
        <v>6080</v>
      </c>
      <c r="AC733" s="34">
        <f>AC734</f>
        <v>4633</v>
      </c>
      <c r="AD733" s="191">
        <f t="shared" si="57"/>
        <v>76.20065789473685</v>
      </c>
    </row>
    <row r="734" spans="1:30" ht="12.75">
      <c r="A734" s="5"/>
      <c r="B734" s="99" t="s">
        <v>42</v>
      </c>
      <c r="C734" s="85" t="s">
        <v>72</v>
      </c>
      <c r="D734" s="85">
        <v>0</v>
      </c>
      <c r="E734" s="85">
        <v>11</v>
      </c>
      <c r="F734" s="85">
        <v>1</v>
      </c>
      <c r="G734" s="85">
        <v>961</v>
      </c>
      <c r="H734" s="85"/>
      <c r="I734" s="85">
        <v>83360</v>
      </c>
      <c r="J734" s="100">
        <v>850</v>
      </c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>
        <f>W735+W736</f>
        <v>6080</v>
      </c>
      <c r="X734" s="34"/>
      <c r="Y734" s="34"/>
      <c r="Z734" s="34"/>
      <c r="AA734" s="34"/>
      <c r="AB734" s="34">
        <f>AB735+AB736</f>
        <v>6080</v>
      </c>
      <c r="AC734" s="34">
        <f>AC735+AC736</f>
        <v>4633</v>
      </c>
      <c r="AD734" s="191">
        <f t="shared" si="57"/>
        <v>76.20065789473685</v>
      </c>
    </row>
    <row r="735" spans="1:30" s="40" customFormat="1" ht="12.75" hidden="1">
      <c r="A735" s="20"/>
      <c r="B735" s="54" t="s">
        <v>137</v>
      </c>
      <c r="C735" s="56" t="s">
        <v>72</v>
      </c>
      <c r="D735" s="56">
        <v>0</v>
      </c>
      <c r="E735" s="56">
        <v>11</v>
      </c>
      <c r="F735" s="56">
        <v>1</v>
      </c>
      <c r="G735" s="56">
        <v>961</v>
      </c>
      <c r="H735" s="56"/>
      <c r="I735" s="56">
        <v>83360</v>
      </c>
      <c r="J735" s="57">
        <v>852</v>
      </c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>
        <v>0</v>
      </c>
      <c r="AC735" s="47"/>
      <c r="AD735" s="189" t="e">
        <f t="shared" si="57"/>
        <v>#DIV/0!</v>
      </c>
    </row>
    <row r="736" spans="1:30" ht="12.75">
      <c r="A736" s="5"/>
      <c r="B736" s="161" t="s">
        <v>214</v>
      </c>
      <c r="C736" s="85" t="s">
        <v>72</v>
      </c>
      <c r="D736" s="85">
        <v>0</v>
      </c>
      <c r="E736" s="85">
        <v>11</v>
      </c>
      <c r="F736" s="85">
        <v>1</v>
      </c>
      <c r="G736" s="85">
        <v>961</v>
      </c>
      <c r="H736" s="85"/>
      <c r="I736" s="85">
        <v>83360</v>
      </c>
      <c r="J736" s="100">
        <v>853</v>
      </c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>
        <v>6080</v>
      </c>
      <c r="X736" s="34"/>
      <c r="Y736" s="34"/>
      <c r="Z736" s="34"/>
      <c r="AA736" s="34"/>
      <c r="AB736" s="34">
        <v>6080</v>
      </c>
      <c r="AC736" s="34">
        <v>4633</v>
      </c>
      <c r="AD736" s="191">
        <f t="shared" si="57"/>
        <v>76.20065789473685</v>
      </c>
    </row>
    <row r="737" spans="1:30" s="3" customFormat="1" ht="84.75" customHeight="1">
      <c r="A737" s="12" t="s">
        <v>197</v>
      </c>
      <c r="B737" s="148" t="s">
        <v>197</v>
      </c>
      <c r="C737" s="96" t="s">
        <v>127</v>
      </c>
      <c r="D737" s="88"/>
      <c r="E737" s="88"/>
      <c r="F737" s="88"/>
      <c r="G737" s="88"/>
      <c r="H737" s="88"/>
      <c r="I737" s="88"/>
      <c r="J737" s="89"/>
      <c r="K737" s="37">
        <f>K738+K770+K779</f>
        <v>17355329.65</v>
      </c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>
        <f>W738+W770+W779+W802</f>
        <v>16492523</v>
      </c>
      <c r="X737" s="37"/>
      <c r="Y737" s="37"/>
      <c r="Z737" s="37"/>
      <c r="AA737" s="37"/>
      <c r="AB737" s="37">
        <f>AB738+AB770+AB779+AB802+AB764</f>
        <v>59838657.78</v>
      </c>
      <c r="AC737" s="37">
        <f>AC738+AC770+AC779+AC802+AC764</f>
        <v>26512894.05</v>
      </c>
      <c r="AD737" s="189">
        <f t="shared" si="57"/>
        <v>44.30730072100892</v>
      </c>
    </row>
    <row r="738" spans="1:30" ht="69.75" customHeight="1" hidden="1">
      <c r="A738" s="12" t="s">
        <v>151</v>
      </c>
      <c r="B738" s="148" t="s">
        <v>151</v>
      </c>
      <c r="C738" s="96" t="s">
        <v>127</v>
      </c>
      <c r="D738" s="88">
        <v>1</v>
      </c>
      <c r="E738" s="88"/>
      <c r="F738" s="88"/>
      <c r="G738" s="88"/>
      <c r="H738" s="88"/>
      <c r="I738" s="88"/>
      <c r="J738" s="89"/>
      <c r="K738" s="37">
        <f>K740</f>
        <v>157894.74</v>
      </c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>
        <f>AB740</f>
        <v>0</v>
      </c>
      <c r="AC738" s="37"/>
      <c r="AD738" s="189" t="e">
        <f t="shared" si="57"/>
        <v>#DIV/0!</v>
      </c>
    </row>
    <row r="739" spans="1:30" ht="60.75" customHeight="1" hidden="1">
      <c r="A739" s="12" t="s">
        <v>180</v>
      </c>
      <c r="B739" s="148" t="s">
        <v>180</v>
      </c>
      <c r="C739" s="96" t="s">
        <v>127</v>
      </c>
      <c r="D739" s="88">
        <v>1</v>
      </c>
      <c r="E739" s="88">
        <v>11</v>
      </c>
      <c r="F739" s="88"/>
      <c r="G739" s="88"/>
      <c r="H739" s="88"/>
      <c r="I739" s="88"/>
      <c r="J739" s="89"/>
      <c r="K739" s="37">
        <f>K740</f>
        <v>157894.74</v>
      </c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>
        <f>AB740</f>
        <v>0</v>
      </c>
      <c r="AC739" s="37"/>
      <c r="AD739" s="189" t="e">
        <f t="shared" si="57"/>
        <v>#DIV/0!</v>
      </c>
    </row>
    <row r="740" spans="1:30" ht="12.75" hidden="1">
      <c r="A740" s="6" t="s">
        <v>41</v>
      </c>
      <c r="B740" s="87" t="s">
        <v>41</v>
      </c>
      <c r="C740" s="96" t="s">
        <v>127</v>
      </c>
      <c r="D740" s="88">
        <v>1</v>
      </c>
      <c r="E740" s="88">
        <v>11</v>
      </c>
      <c r="F740" s="88">
        <v>1</v>
      </c>
      <c r="G740" s="88">
        <v>902</v>
      </c>
      <c r="H740" s="88"/>
      <c r="I740" s="88"/>
      <c r="J740" s="89"/>
      <c r="K740" s="37">
        <f>K745</f>
        <v>157894.74</v>
      </c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>
        <f>AB745+AB749+AB753+AB757</f>
        <v>0</v>
      </c>
      <c r="AC740" s="37"/>
      <c r="AD740" s="189" t="e">
        <f t="shared" si="57"/>
        <v>#DIV/0!</v>
      </c>
    </row>
    <row r="741" spans="1:30" ht="25.5" hidden="1">
      <c r="A741" s="19" t="s">
        <v>77</v>
      </c>
      <c r="B741" s="63" t="s">
        <v>77</v>
      </c>
      <c r="C741" s="73" t="s">
        <v>127</v>
      </c>
      <c r="D741" s="64">
        <v>1</v>
      </c>
      <c r="E741" s="64">
        <v>11</v>
      </c>
      <c r="F741" s="64">
        <v>1</v>
      </c>
      <c r="G741" s="64">
        <v>902</v>
      </c>
      <c r="H741" s="64">
        <v>12520</v>
      </c>
      <c r="I741" s="64">
        <v>12520</v>
      </c>
      <c r="J741" s="41"/>
      <c r="K741" s="42">
        <f>K742</f>
        <v>0</v>
      </c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>
        <f>AB742</f>
        <v>0</v>
      </c>
      <c r="AC741" s="42"/>
      <c r="AD741" s="189" t="e">
        <f t="shared" si="57"/>
        <v>#DIV/0!</v>
      </c>
    </row>
    <row r="742" spans="1:30" ht="38.25" hidden="1">
      <c r="A742" s="25" t="s">
        <v>141</v>
      </c>
      <c r="B742" s="54" t="s">
        <v>141</v>
      </c>
      <c r="C742" s="55" t="s">
        <v>127</v>
      </c>
      <c r="D742" s="56">
        <v>1</v>
      </c>
      <c r="E742" s="56">
        <v>11</v>
      </c>
      <c r="F742" s="56">
        <v>1</v>
      </c>
      <c r="G742" s="56">
        <v>902</v>
      </c>
      <c r="H742" s="56">
        <v>12520</v>
      </c>
      <c r="I742" s="56">
        <v>12520</v>
      </c>
      <c r="J742" s="57">
        <v>400</v>
      </c>
      <c r="K742" s="47">
        <f>K743</f>
        <v>0</v>
      </c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>
        <f>AB743</f>
        <v>0</v>
      </c>
      <c r="AC742" s="47"/>
      <c r="AD742" s="189" t="e">
        <f t="shared" si="57"/>
        <v>#DIV/0!</v>
      </c>
    </row>
    <row r="743" spans="1:30" s="3" customFormat="1" ht="12.75" hidden="1">
      <c r="A743" s="25" t="s">
        <v>44</v>
      </c>
      <c r="B743" s="54" t="s">
        <v>44</v>
      </c>
      <c r="C743" s="55" t="s">
        <v>127</v>
      </c>
      <c r="D743" s="56">
        <v>1</v>
      </c>
      <c r="E743" s="56">
        <v>11</v>
      </c>
      <c r="F743" s="56">
        <v>1</v>
      </c>
      <c r="G743" s="56">
        <v>902</v>
      </c>
      <c r="H743" s="56">
        <v>12520</v>
      </c>
      <c r="I743" s="56">
        <v>12520</v>
      </c>
      <c r="J743" s="57">
        <v>410</v>
      </c>
      <c r="K743" s="47">
        <f>K744</f>
        <v>0</v>
      </c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>
        <f>AB744</f>
        <v>0</v>
      </c>
      <c r="AC743" s="47"/>
      <c r="AD743" s="189" t="e">
        <f t="shared" si="57"/>
        <v>#DIV/0!</v>
      </c>
    </row>
    <row r="744" spans="1:30" s="3" customFormat="1" ht="51" hidden="1">
      <c r="A744" s="25" t="s">
        <v>84</v>
      </c>
      <c r="B744" s="54" t="s">
        <v>84</v>
      </c>
      <c r="C744" s="55" t="s">
        <v>127</v>
      </c>
      <c r="D744" s="56">
        <v>1</v>
      </c>
      <c r="E744" s="56">
        <v>11</v>
      </c>
      <c r="F744" s="56">
        <v>1</v>
      </c>
      <c r="G744" s="56">
        <v>902</v>
      </c>
      <c r="H744" s="56">
        <v>12520</v>
      </c>
      <c r="I744" s="56">
        <v>12520</v>
      </c>
      <c r="J744" s="57">
        <v>414</v>
      </c>
      <c r="K744" s="47">
        <v>0</v>
      </c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>
        <v>0</v>
      </c>
      <c r="AC744" s="47"/>
      <c r="AD744" s="189" t="e">
        <f t="shared" si="57"/>
        <v>#DIV/0!</v>
      </c>
    </row>
    <row r="745" spans="1:30" s="3" customFormat="1" ht="59.25" customHeight="1" hidden="1">
      <c r="A745" s="10" t="s">
        <v>117</v>
      </c>
      <c r="B745" s="87" t="s">
        <v>336</v>
      </c>
      <c r="C745" s="96" t="s">
        <v>127</v>
      </c>
      <c r="D745" s="88">
        <v>1</v>
      </c>
      <c r="E745" s="88">
        <v>11</v>
      </c>
      <c r="F745" s="88"/>
      <c r="G745" s="88">
        <v>902</v>
      </c>
      <c r="H745" s="88" t="s">
        <v>212</v>
      </c>
      <c r="I745" s="88" t="s">
        <v>212</v>
      </c>
      <c r="J745" s="89"/>
      <c r="K745" s="37">
        <f>K746</f>
        <v>157894.74</v>
      </c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>
        <f>AB746</f>
        <v>0</v>
      </c>
      <c r="AC745" s="37"/>
      <c r="AD745" s="189" t="e">
        <f t="shared" si="57"/>
        <v>#DIV/0!</v>
      </c>
    </row>
    <row r="746" spans="1:30" s="3" customFormat="1" ht="38.25" hidden="1">
      <c r="A746" s="9" t="s">
        <v>141</v>
      </c>
      <c r="B746" s="99" t="s">
        <v>141</v>
      </c>
      <c r="C746" s="84" t="s">
        <v>127</v>
      </c>
      <c r="D746" s="85">
        <v>1</v>
      </c>
      <c r="E746" s="85">
        <v>11</v>
      </c>
      <c r="F746" s="85"/>
      <c r="G746" s="85">
        <v>902</v>
      </c>
      <c r="H746" s="85" t="s">
        <v>212</v>
      </c>
      <c r="I746" s="85" t="s">
        <v>212</v>
      </c>
      <c r="J746" s="100">
        <v>400</v>
      </c>
      <c r="K746" s="34">
        <f>K747</f>
        <v>157894.74</v>
      </c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>
        <f>AB747</f>
        <v>0</v>
      </c>
      <c r="AC746" s="34"/>
      <c r="AD746" s="189" t="e">
        <f t="shared" si="57"/>
        <v>#DIV/0!</v>
      </c>
    </row>
    <row r="747" spans="1:30" s="3" customFormat="1" ht="12.75" hidden="1">
      <c r="A747" s="9" t="s">
        <v>44</v>
      </c>
      <c r="B747" s="99" t="s">
        <v>44</v>
      </c>
      <c r="C747" s="84" t="s">
        <v>127</v>
      </c>
      <c r="D747" s="85">
        <v>1</v>
      </c>
      <c r="E747" s="85">
        <v>11</v>
      </c>
      <c r="F747" s="85"/>
      <c r="G747" s="85">
        <v>902</v>
      </c>
      <c r="H747" s="85" t="s">
        <v>212</v>
      </c>
      <c r="I747" s="85" t="s">
        <v>212</v>
      </c>
      <c r="J747" s="100">
        <v>410</v>
      </c>
      <c r="K747" s="34">
        <f>K748</f>
        <v>157894.74</v>
      </c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>
        <f>AB748</f>
        <v>0</v>
      </c>
      <c r="AC747" s="34"/>
      <c r="AD747" s="189" t="e">
        <f t="shared" si="57"/>
        <v>#DIV/0!</v>
      </c>
    </row>
    <row r="748" spans="1:30" s="3" customFormat="1" ht="51" hidden="1">
      <c r="A748" s="9" t="s">
        <v>84</v>
      </c>
      <c r="B748" s="99" t="s">
        <v>84</v>
      </c>
      <c r="C748" s="84" t="s">
        <v>127</v>
      </c>
      <c r="D748" s="85">
        <v>1</v>
      </c>
      <c r="E748" s="85">
        <v>11</v>
      </c>
      <c r="F748" s="85"/>
      <c r="G748" s="85">
        <v>902</v>
      </c>
      <c r="H748" s="85" t="s">
        <v>212</v>
      </c>
      <c r="I748" s="85" t="s">
        <v>212</v>
      </c>
      <c r="J748" s="100">
        <v>414</v>
      </c>
      <c r="K748" s="34">
        <v>157894.74</v>
      </c>
      <c r="L748" s="34"/>
      <c r="M748" s="34"/>
      <c r="N748" s="34">
        <v>-157894.74</v>
      </c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>
        <f>K748+L748+N748</f>
        <v>0</v>
      </c>
      <c r="AC748" s="34"/>
      <c r="AD748" s="189" t="e">
        <f t="shared" si="57"/>
        <v>#DIV/0!</v>
      </c>
    </row>
    <row r="749" spans="1:30" s="3" customFormat="1" ht="38.25" hidden="1">
      <c r="A749" s="10" t="s">
        <v>77</v>
      </c>
      <c r="B749" s="95" t="s">
        <v>309</v>
      </c>
      <c r="C749" s="96" t="s">
        <v>127</v>
      </c>
      <c r="D749" s="88">
        <v>1</v>
      </c>
      <c r="E749" s="88">
        <v>11</v>
      </c>
      <c r="F749" s="88"/>
      <c r="G749" s="88">
        <v>902</v>
      </c>
      <c r="H749" s="88">
        <v>12520</v>
      </c>
      <c r="I749" s="88">
        <v>81850</v>
      </c>
      <c r="J749" s="89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>
        <f>AB750</f>
        <v>0</v>
      </c>
      <c r="AC749" s="37"/>
      <c r="AD749" s="189" t="e">
        <f t="shared" si="57"/>
        <v>#DIV/0!</v>
      </c>
    </row>
    <row r="750" spans="1:30" s="3" customFormat="1" ht="38.25" hidden="1">
      <c r="A750" s="9" t="s">
        <v>133</v>
      </c>
      <c r="B750" s="99" t="s">
        <v>133</v>
      </c>
      <c r="C750" s="84" t="s">
        <v>127</v>
      </c>
      <c r="D750" s="85">
        <v>1</v>
      </c>
      <c r="E750" s="85">
        <v>11</v>
      </c>
      <c r="F750" s="85"/>
      <c r="G750" s="85">
        <v>902</v>
      </c>
      <c r="H750" s="85">
        <v>12520</v>
      </c>
      <c r="I750" s="85">
        <v>81850</v>
      </c>
      <c r="J750" s="100">
        <v>200</v>
      </c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>
        <f>AB751</f>
        <v>0</v>
      </c>
      <c r="AC750" s="34"/>
      <c r="AD750" s="189" t="e">
        <f t="shared" si="57"/>
        <v>#DIV/0!</v>
      </c>
    </row>
    <row r="751" spans="1:30" s="3" customFormat="1" ht="38.25" hidden="1">
      <c r="A751" s="9" t="s">
        <v>13</v>
      </c>
      <c r="B751" s="99" t="s">
        <v>13</v>
      </c>
      <c r="C751" s="84" t="s">
        <v>127</v>
      </c>
      <c r="D751" s="85">
        <v>1</v>
      </c>
      <c r="E751" s="85">
        <v>11</v>
      </c>
      <c r="F751" s="85"/>
      <c r="G751" s="85">
        <v>902</v>
      </c>
      <c r="H751" s="85">
        <v>12520</v>
      </c>
      <c r="I751" s="85">
        <v>81850</v>
      </c>
      <c r="J751" s="100">
        <v>240</v>
      </c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>
        <f>AB752</f>
        <v>0</v>
      </c>
      <c r="AC751" s="34"/>
      <c r="AD751" s="189" t="e">
        <f t="shared" si="57"/>
        <v>#DIV/0!</v>
      </c>
    </row>
    <row r="752" spans="1:30" s="3" customFormat="1" ht="38.25" hidden="1">
      <c r="A752" s="9" t="s">
        <v>134</v>
      </c>
      <c r="B752" s="99" t="s">
        <v>134</v>
      </c>
      <c r="C752" s="84" t="s">
        <v>127</v>
      </c>
      <c r="D752" s="85">
        <v>1</v>
      </c>
      <c r="E752" s="85">
        <v>11</v>
      </c>
      <c r="F752" s="85"/>
      <c r="G752" s="85">
        <v>902</v>
      </c>
      <c r="H752" s="85">
        <v>12520</v>
      </c>
      <c r="I752" s="85">
        <v>81850</v>
      </c>
      <c r="J752" s="100">
        <v>244</v>
      </c>
      <c r="K752" s="34"/>
      <c r="L752" s="34">
        <v>4477247.16</v>
      </c>
      <c r="M752" s="34"/>
      <c r="N752" s="34">
        <v>-225647.75</v>
      </c>
      <c r="O752" s="34"/>
      <c r="P752" s="34"/>
      <c r="Q752" s="34"/>
      <c r="R752" s="34"/>
      <c r="S752" s="34"/>
      <c r="T752" s="34">
        <v>-367154.41</v>
      </c>
      <c r="U752" s="34"/>
      <c r="V752" s="34"/>
      <c r="W752" s="34"/>
      <c r="X752" s="34"/>
      <c r="Y752" s="34"/>
      <c r="Z752" s="34"/>
      <c r="AA752" s="34"/>
      <c r="AB752" s="34">
        <v>0</v>
      </c>
      <c r="AC752" s="34"/>
      <c r="AD752" s="189" t="e">
        <f t="shared" si="57"/>
        <v>#DIV/0!</v>
      </c>
    </row>
    <row r="753" spans="1:30" s="3" customFormat="1" ht="51" hidden="1">
      <c r="A753" s="9" t="s">
        <v>236</v>
      </c>
      <c r="B753" s="99" t="s">
        <v>236</v>
      </c>
      <c r="C753" s="84" t="s">
        <v>127</v>
      </c>
      <c r="D753" s="85">
        <v>1</v>
      </c>
      <c r="E753" s="85">
        <v>11</v>
      </c>
      <c r="F753" s="85">
        <v>1</v>
      </c>
      <c r="G753" s="85">
        <v>902</v>
      </c>
      <c r="H753" s="85" t="s">
        <v>237</v>
      </c>
      <c r="I753" s="85" t="s">
        <v>237</v>
      </c>
      <c r="J753" s="14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>
        <f>AB754</f>
        <v>0</v>
      </c>
      <c r="AC753" s="34"/>
      <c r="AD753" s="189" t="e">
        <f t="shared" si="57"/>
        <v>#DIV/0!</v>
      </c>
    </row>
    <row r="754" spans="1:30" s="3" customFormat="1" ht="38.25" hidden="1">
      <c r="A754" s="5" t="s">
        <v>133</v>
      </c>
      <c r="B754" s="99" t="s">
        <v>133</v>
      </c>
      <c r="C754" s="84" t="s">
        <v>127</v>
      </c>
      <c r="D754" s="85">
        <v>1</v>
      </c>
      <c r="E754" s="85">
        <v>11</v>
      </c>
      <c r="F754" s="85">
        <v>1</v>
      </c>
      <c r="G754" s="85">
        <v>902</v>
      </c>
      <c r="H754" s="85" t="s">
        <v>237</v>
      </c>
      <c r="I754" s="85" t="s">
        <v>237</v>
      </c>
      <c r="J754" s="172">
        <v>200</v>
      </c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>
        <f>AB755</f>
        <v>0</v>
      </c>
      <c r="AC754" s="34"/>
      <c r="AD754" s="189" t="e">
        <f t="shared" si="57"/>
        <v>#DIV/0!</v>
      </c>
    </row>
    <row r="755" spans="1:30" s="3" customFormat="1" ht="38.25" hidden="1">
      <c r="A755" s="5" t="s">
        <v>13</v>
      </c>
      <c r="B755" s="99" t="s">
        <v>13</v>
      </c>
      <c r="C755" s="84" t="s">
        <v>127</v>
      </c>
      <c r="D755" s="85">
        <v>1</v>
      </c>
      <c r="E755" s="85">
        <v>11</v>
      </c>
      <c r="F755" s="85">
        <v>1</v>
      </c>
      <c r="G755" s="85">
        <v>902</v>
      </c>
      <c r="H755" s="85" t="s">
        <v>237</v>
      </c>
      <c r="I755" s="85" t="s">
        <v>237</v>
      </c>
      <c r="J755" s="172">
        <v>240</v>
      </c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>
        <f>AB756</f>
        <v>0</v>
      </c>
      <c r="AC755" s="34"/>
      <c r="AD755" s="189" t="e">
        <f t="shared" si="57"/>
        <v>#DIV/0!</v>
      </c>
    </row>
    <row r="756" spans="1:30" s="3" customFormat="1" ht="38.25" hidden="1">
      <c r="A756" s="9" t="s">
        <v>134</v>
      </c>
      <c r="B756" s="99" t="s">
        <v>134</v>
      </c>
      <c r="C756" s="84" t="s">
        <v>127</v>
      </c>
      <c r="D756" s="85">
        <v>1</v>
      </c>
      <c r="E756" s="85">
        <v>11</v>
      </c>
      <c r="F756" s="85">
        <v>1</v>
      </c>
      <c r="G756" s="85">
        <v>902</v>
      </c>
      <c r="H756" s="85" t="s">
        <v>237</v>
      </c>
      <c r="I756" s="85" t="s">
        <v>237</v>
      </c>
      <c r="J756" s="172">
        <v>244</v>
      </c>
      <c r="K756" s="34"/>
      <c r="L756" s="34"/>
      <c r="M756" s="34"/>
      <c r="N756" s="34"/>
      <c r="O756" s="34">
        <v>2500000</v>
      </c>
      <c r="P756" s="34">
        <v>-2500000</v>
      </c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>
        <f>O756+P756</f>
        <v>0</v>
      </c>
      <c r="AC756" s="34"/>
      <c r="AD756" s="189" t="e">
        <f t="shared" si="57"/>
        <v>#DIV/0!</v>
      </c>
    </row>
    <row r="757" spans="1:30" s="3" customFormat="1" ht="38.25" hidden="1">
      <c r="A757" s="5" t="s">
        <v>133</v>
      </c>
      <c r="B757" s="99" t="s">
        <v>133</v>
      </c>
      <c r="C757" s="84" t="s">
        <v>127</v>
      </c>
      <c r="D757" s="85">
        <v>1</v>
      </c>
      <c r="E757" s="85">
        <v>11</v>
      </c>
      <c r="F757" s="85">
        <v>1</v>
      </c>
      <c r="G757" s="85">
        <v>902</v>
      </c>
      <c r="H757" s="85" t="s">
        <v>247</v>
      </c>
      <c r="I757" s="85" t="s">
        <v>247</v>
      </c>
      <c r="J757" s="172">
        <v>200</v>
      </c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>
        <f>AB758</f>
        <v>0</v>
      </c>
      <c r="AC757" s="34"/>
      <c r="AD757" s="189" t="e">
        <f t="shared" si="57"/>
        <v>#DIV/0!</v>
      </c>
    </row>
    <row r="758" spans="1:30" s="3" customFormat="1" ht="38.25" hidden="1">
      <c r="A758" s="5" t="s">
        <v>13</v>
      </c>
      <c r="B758" s="99" t="s">
        <v>13</v>
      </c>
      <c r="C758" s="84" t="s">
        <v>127</v>
      </c>
      <c r="D758" s="85">
        <v>1</v>
      </c>
      <c r="E758" s="85">
        <v>11</v>
      </c>
      <c r="F758" s="85">
        <v>1</v>
      </c>
      <c r="G758" s="85">
        <v>902</v>
      </c>
      <c r="H758" s="85" t="s">
        <v>247</v>
      </c>
      <c r="I758" s="85" t="s">
        <v>247</v>
      </c>
      <c r="J758" s="172">
        <v>240</v>
      </c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>
        <f>AB759</f>
        <v>0</v>
      </c>
      <c r="AC758" s="34"/>
      <c r="AD758" s="189" t="e">
        <f t="shared" si="57"/>
        <v>#DIV/0!</v>
      </c>
    </row>
    <row r="759" spans="1:30" s="3" customFormat="1" ht="38.25" hidden="1">
      <c r="A759" s="9" t="s">
        <v>134</v>
      </c>
      <c r="B759" s="99" t="s">
        <v>134</v>
      </c>
      <c r="C759" s="84" t="s">
        <v>127</v>
      </c>
      <c r="D759" s="85">
        <v>1</v>
      </c>
      <c r="E759" s="85">
        <v>11</v>
      </c>
      <c r="F759" s="85">
        <v>1</v>
      </c>
      <c r="G759" s="85">
        <v>902</v>
      </c>
      <c r="H759" s="85" t="s">
        <v>247</v>
      </c>
      <c r="I759" s="85" t="s">
        <v>247</v>
      </c>
      <c r="J759" s="172">
        <v>244</v>
      </c>
      <c r="K759" s="34"/>
      <c r="L759" s="34"/>
      <c r="M759" s="34"/>
      <c r="N759" s="34"/>
      <c r="O759" s="34">
        <v>29951451.73</v>
      </c>
      <c r="P759" s="34">
        <v>-29951451.73</v>
      </c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>
        <f>O759+P759</f>
        <v>0</v>
      </c>
      <c r="AC759" s="34"/>
      <c r="AD759" s="189" t="e">
        <f t="shared" si="57"/>
        <v>#DIV/0!</v>
      </c>
    </row>
    <row r="760" spans="1:30" s="3" customFormat="1" ht="38.25" hidden="1">
      <c r="A760" s="9"/>
      <c r="B760" s="87" t="s">
        <v>344</v>
      </c>
      <c r="C760" s="84" t="s">
        <v>127</v>
      </c>
      <c r="D760" s="85">
        <v>1</v>
      </c>
      <c r="E760" s="85">
        <v>11</v>
      </c>
      <c r="F760" s="85"/>
      <c r="G760" s="85">
        <v>902</v>
      </c>
      <c r="H760" s="85" t="s">
        <v>212</v>
      </c>
      <c r="I760" s="85">
        <v>11270</v>
      </c>
      <c r="J760" s="177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189" t="e">
        <f t="shared" si="57"/>
        <v>#DIV/0!</v>
      </c>
    </row>
    <row r="761" spans="1:30" s="3" customFormat="1" ht="38.25" hidden="1">
      <c r="A761" s="9"/>
      <c r="B761" s="99" t="s">
        <v>141</v>
      </c>
      <c r="C761" s="84" t="s">
        <v>127</v>
      </c>
      <c r="D761" s="85">
        <v>1</v>
      </c>
      <c r="E761" s="85">
        <v>11</v>
      </c>
      <c r="F761" s="85"/>
      <c r="G761" s="85">
        <v>902</v>
      </c>
      <c r="H761" s="85" t="s">
        <v>212</v>
      </c>
      <c r="I761" s="85">
        <v>11270</v>
      </c>
      <c r="J761" s="177">
        <v>400</v>
      </c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189" t="e">
        <f t="shared" si="57"/>
        <v>#DIV/0!</v>
      </c>
    </row>
    <row r="762" spans="1:30" s="3" customFormat="1" ht="12.75" hidden="1">
      <c r="A762" s="9"/>
      <c r="B762" s="99" t="s">
        <v>44</v>
      </c>
      <c r="C762" s="84" t="s">
        <v>127</v>
      </c>
      <c r="D762" s="85">
        <v>1</v>
      </c>
      <c r="E762" s="85">
        <v>11</v>
      </c>
      <c r="F762" s="85"/>
      <c r="G762" s="85">
        <v>902</v>
      </c>
      <c r="H762" s="85" t="s">
        <v>212</v>
      </c>
      <c r="I762" s="85">
        <v>11270</v>
      </c>
      <c r="J762" s="177">
        <v>410</v>
      </c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189" t="e">
        <f t="shared" si="57"/>
        <v>#DIV/0!</v>
      </c>
    </row>
    <row r="763" spans="1:30" s="3" customFormat="1" ht="51" hidden="1">
      <c r="A763" s="9"/>
      <c r="B763" s="99" t="s">
        <v>84</v>
      </c>
      <c r="C763" s="84" t="s">
        <v>127</v>
      </c>
      <c r="D763" s="85">
        <v>1</v>
      </c>
      <c r="E763" s="85">
        <v>11</v>
      </c>
      <c r="F763" s="85"/>
      <c r="G763" s="85">
        <v>902</v>
      </c>
      <c r="H763" s="85" t="s">
        <v>212</v>
      </c>
      <c r="I763" s="85">
        <v>11270</v>
      </c>
      <c r="J763" s="177">
        <v>414</v>
      </c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189" t="e">
        <f t="shared" si="57"/>
        <v>#DIV/0!</v>
      </c>
    </row>
    <row r="764" spans="1:30" s="3" customFormat="1" ht="51">
      <c r="A764" s="9"/>
      <c r="B764" s="87" t="s">
        <v>366</v>
      </c>
      <c r="C764" s="96" t="s">
        <v>127</v>
      </c>
      <c r="D764" s="88">
        <v>0</v>
      </c>
      <c r="E764" s="88">
        <v>11</v>
      </c>
      <c r="F764" s="88"/>
      <c r="G764" s="88"/>
      <c r="H764" s="88"/>
      <c r="I764" s="88"/>
      <c r="J764" s="193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>
        <f>AB765</f>
        <v>8228571.43</v>
      </c>
      <c r="AC764" s="37"/>
      <c r="AD764" s="190">
        <f t="shared" si="57"/>
        <v>0</v>
      </c>
    </row>
    <row r="765" spans="1:30" s="3" customFormat="1" ht="28.5" customHeight="1">
      <c r="A765" s="9"/>
      <c r="B765" s="87" t="s">
        <v>41</v>
      </c>
      <c r="C765" s="96" t="s">
        <v>127</v>
      </c>
      <c r="D765" s="88">
        <v>0</v>
      </c>
      <c r="E765" s="88">
        <v>11</v>
      </c>
      <c r="F765" s="88"/>
      <c r="G765" s="88">
        <v>902</v>
      </c>
      <c r="H765" s="88"/>
      <c r="I765" s="88"/>
      <c r="J765" s="193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>
        <f>AB766</f>
        <v>8228571.43</v>
      </c>
      <c r="AC765" s="37"/>
      <c r="AD765" s="190">
        <f t="shared" si="57"/>
        <v>0</v>
      </c>
    </row>
    <row r="766" spans="1:30" s="3" customFormat="1" ht="51">
      <c r="A766" s="9"/>
      <c r="B766" s="87" t="s">
        <v>366</v>
      </c>
      <c r="C766" s="96" t="s">
        <v>127</v>
      </c>
      <c r="D766" s="88">
        <v>0</v>
      </c>
      <c r="E766" s="88">
        <v>11</v>
      </c>
      <c r="F766" s="88"/>
      <c r="G766" s="88">
        <v>902</v>
      </c>
      <c r="H766" s="88"/>
      <c r="I766" s="88" t="s">
        <v>367</v>
      </c>
      <c r="J766" s="193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>
        <f>AB767</f>
        <v>8228571.43</v>
      </c>
      <c r="AC766" s="37"/>
      <c r="AD766" s="190">
        <f t="shared" si="57"/>
        <v>0</v>
      </c>
    </row>
    <row r="767" spans="1:30" s="3" customFormat="1" ht="38.25">
      <c r="A767" s="9"/>
      <c r="B767" s="99" t="s">
        <v>133</v>
      </c>
      <c r="C767" s="96" t="s">
        <v>127</v>
      </c>
      <c r="D767" s="85">
        <v>0</v>
      </c>
      <c r="E767" s="85">
        <v>11</v>
      </c>
      <c r="F767" s="85"/>
      <c r="G767" s="85">
        <v>902</v>
      </c>
      <c r="H767" s="85"/>
      <c r="I767" s="85" t="s">
        <v>367</v>
      </c>
      <c r="J767" s="187">
        <v>200</v>
      </c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>
        <f>AB768</f>
        <v>8228571.43</v>
      </c>
      <c r="AC767" s="34"/>
      <c r="AD767" s="190">
        <f t="shared" si="57"/>
        <v>0</v>
      </c>
    </row>
    <row r="768" spans="1:30" s="3" customFormat="1" ht="38.25">
      <c r="A768" s="9"/>
      <c r="B768" s="99" t="s">
        <v>13</v>
      </c>
      <c r="C768" s="96" t="s">
        <v>127</v>
      </c>
      <c r="D768" s="85">
        <v>0</v>
      </c>
      <c r="E768" s="85">
        <v>11</v>
      </c>
      <c r="F768" s="85"/>
      <c r="G768" s="85">
        <v>902</v>
      </c>
      <c r="H768" s="85"/>
      <c r="I768" s="85" t="s">
        <v>367</v>
      </c>
      <c r="J768" s="187">
        <v>240</v>
      </c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>
        <f>AB769</f>
        <v>8228571.43</v>
      </c>
      <c r="AC768" s="34"/>
      <c r="AD768" s="190">
        <f t="shared" si="57"/>
        <v>0</v>
      </c>
    </row>
    <row r="769" spans="1:30" s="3" customFormat="1" ht="38.25">
      <c r="A769" s="9"/>
      <c r="B769" s="99" t="s">
        <v>134</v>
      </c>
      <c r="C769" s="96" t="s">
        <v>127</v>
      </c>
      <c r="D769" s="85">
        <v>0</v>
      </c>
      <c r="E769" s="85">
        <v>11</v>
      </c>
      <c r="F769" s="85"/>
      <c r="G769" s="85">
        <v>902</v>
      </c>
      <c r="H769" s="85"/>
      <c r="I769" s="85" t="s">
        <v>367</v>
      </c>
      <c r="J769" s="187">
        <v>244</v>
      </c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>
        <v>8228571.43</v>
      </c>
      <c r="AC769" s="34"/>
      <c r="AD769" s="190">
        <f t="shared" si="57"/>
        <v>0</v>
      </c>
    </row>
    <row r="770" spans="1:30" ht="81" customHeight="1">
      <c r="A770" s="6" t="s">
        <v>230</v>
      </c>
      <c r="B770" s="87" t="s">
        <v>230</v>
      </c>
      <c r="C770" s="96" t="s">
        <v>127</v>
      </c>
      <c r="D770" s="88">
        <v>2</v>
      </c>
      <c r="E770" s="88"/>
      <c r="F770" s="88"/>
      <c r="G770" s="88"/>
      <c r="H770" s="88"/>
      <c r="I770" s="88"/>
      <c r="J770" s="89"/>
      <c r="K770" s="37">
        <f>K772</f>
        <v>7909874.41</v>
      </c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>
        <f>W772</f>
        <v>1000000</v>
      </c>
      <c r="X770" s="37"/>
      <c r="Y770" s="37"/>
      <c r="Z770" s="37"/>
      <c r="AA770" s="37"/>
      <c r="AB770" s="37">
        <f>AB772</f>
        <v>604367.68</v>
      </c>
      <c r="AC770" s="175">
        <f>AC772</f>
        <v>0</v>
      </c>
      <c r="AD770" s="190">
        <f t="shared" si="57"/>
        <v>0</v>
      </c>
    </row>
    <row r="771" spans="1:30" ht="188.25" customHeight="1">
      <c r="A771" s="6" t="s">
        <v>181</v>
      </c>
      <c r="B771" s="87" t="s">
        <v>181</v>
      </c>
      <c r="C771" s="96" t="s">
        <v>127</v>
      </c>
      <c r="D771" s="88">
        <v>2</v>
      </c>
      <c r="E771" s="88">
        <v>11</v>
      </c>
      <c r="F771" s="85"/>
      <c r="G771" s="88"/>
      <c r="H771" s="88"/>
      <c r="I771" s="88"/>
      <c r="J771" s="89"/>
      <c r="K771" s="37">
        <f>K772</f>
        <v>7909874.41</v>
      </c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>
        <f>W772</f>
        <v>1000000</v>
      </c>
      <c r="X771" s="37"/>
      <c r="Y771" s="37"/>
      <c r="Z771" s="37"/>
      <c r="AA771" s="37"/>
      <c r="AB771" s="37">
        <f>AB772</f>
        <v>604367.68</v>
      </c>
      <c r="AC771" s="175">
        <f>AC772</f>
        <v>0</v>
      </c>
      <c r="AD771" s="190">
        <f t="shared" si="57"/>
        <v>0</v>
      </c>
    </row>
    <row r="772" spans="1:30" ht="33" customHeight="1">
      <c r="A772" s="6" t="s">
        <v>41</v>
      </c>
      <c r="B772" s="87" t="s">
        <v>41</v>
      </c>
      <c r="C772" s="96" t="s">
        <v>127</v>
      </c>
      <c r="D772" s="88">
        <v>2</v>
      </c>
      <c r="E772" s="88">
        <v>11</v>
      </c>
      <c r="F772" s="88">
        <v>1</v>
      </c>
      <c r="G772" s="88">
        <v>902</v>
      </c>
      <c r="H772" s="88"/>
      <c r="I772" s="88"/>
      <c r="J772" s="89"/>
      <c r="K772" s="37">
        <f>K773</f>
        <v>7909874.41</v>
      </c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>
        <f>W773</f>
        <v>1000000</v>
      </c>
      <c r="X772" s="37"/>
      <c r="Y772" s="37"/>
      <c r="Z772" s="37"/>
      <c r="AA772" s="37"/>
      <c r="AB772" s="37">
        <f>AB773</f>
        <v>604367.68</v>
      </c>
      <c r="AC772" s="175">
        <f>AC773</f>
        <v>0</v>
      </c>
      <c r="AD772" s="190">
        <f t="shared" si="57"/>
        <v>0</v>
      </c>
    </row>
    <row r="773" spans="1:30" ht="38.25">
      <c r="A773" s="11" t="s">
        <v>61</v>
      </c>
      <c r="B773" s="95" t="s">
        <v>310</v>
      </c>
      <c r="C773" s="96" t="s">
        <v>127</v>
      </c>
      <c r="D773" s="88">
        <v>2</v>
      </c>
      <c r="E773" s="88">
        <v>11</v>
      </c>
      <c r="F773" s="88">
        <v>1</v>
      </c>
      <c r="G773" s="88">
        <v>902</v>
      </c>
      <c r="H773" s="88">
        <v>11200</v>
      </c>
      <c r="I773" s="88">
        <v>83260</v>
      </c>
      <c r="J773" s="89"/>
      <c r="K773" s="37">
        <f>K774+K777</f>
        <v>7909874.41</v>
      </c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>
        <f>W774+W777</f>
        <v>1000000</v>
      </c>
      <c r="X773" s="37"/>
      <c r="Y773" s="37"/>
      <c r="Z773" s="37"/>
      <c r="AA773" s="37"/>
      <c r="AB773" s="37">
        <f>AB774+AB777</f>
        <v>604367.68</v>
      </c>
      <c r="AC773" s="175">
        <f>AC774+AC777</f>
        <v>0</v>
      </c>
      <c r="AD773" s="190">
        <f t="shared" si="57"/>
        <v>0</v>
      </c>
    </row>
    <row r="774" spans="1:30" ht="38.25">
      <c r="A774" s="5" t="s">
        <v>133</v>
      </c>
      <c r="B774" s="99" t="s">
        <v>133</v>
      </c>
      <c r="C774" s="84" t="s">
        <v>127</v>
      </c>
      <c r="D774" s="85">
        <v>2</v>
      </c>
      <c r="E774" s="85">
        <v>11</v>
      </c>
      <c r="F774" s="85">
        <v>1</v>
      </c>
      <c r="G774" s="85">
        <v>902</v>
      </c>
      <c r="H774" s="85">
        <v>11200</v>
      </c>
      <c r="I774" s="85">
        <v>83260</v>
      </c>
      <c r="J774" s="100">
        <v>200</v>
      </c>
      <c r="K774" s="34">
        <f>K775</f>
        <v>7909874.41</v>
      </c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>
        <f>W775</f>
        <v>1000000</v>
      </c>
      <c r="X774" s="34"/>
      <c r="Y774" s="34"/>
      <c r="Z774" s="34"/>
      <c r="AA774" s="34"/>
      <c r="AB774" s="34">
        <f>AB775</f>
        <v>604367.68</v>
      </c>
      <c r="AC774" s="34"/>
      <c r="AD774" s="190">
        <f t="shared" si="57"/>
        <v>0</v>
      </c>
    </row>
    <row r="775" spans="1:30" ht="38.25">
      <c r="A775" s="5" t="s">
        <v>13</v>
      </c>
      <c r="B775" s="99" t="s">
        <v>13</v>
      </c>
      <c r="C775" s="84" t="s">
        <v>127</v>
      </c>
      <c r="D775" s="85">
        <v>2</v>
      </c>
      <c r="E775" s="85">
        <v>11</v>
      </c>
      <c r="F775" s="85">
        <v>1</v>
      </c>
      <c r="G775" s="85">
        <v>902</v>
      </c>
      <c r="H775" s="85">
        <v>11200</v>
      </c>
      <c r="I775" s="85">
        <v>83260</v>
      </c>
      <c r="J775" s="100">
        <v>240</v>
      </c>
      <c r="K775" s="34">
        <f>K776</f>
        <v>7909874.41</v>
      </c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>
        <f>W776</f>
        <v>1000000</v>
      </c>
      <c r="X775" s="34"/>
      <c r="Y775" s="34"/>
      <c r="Z775" s="34"/>
      <c r="AA775" s="34"/>
      <c r="AB775" s="34">
        <f>AB776</f>
        <v>604367.68</v>
      </c>
      <c r="AC775" s="34"/>
      <c r="AD775" s="190">
        <f t="shared" si="57"/>
        <v>0</v>
      </c>
    </row>
    <row r="776" spans="1:30" s="3" customFormat="1" ht="48" customHeight="1">
      <c r="A776" s="9" t="s">
        <v>134</v>
      </c>
      <c r="B776" s="99" t="s">
        <v>134</v>
      </c>
      <c r="C776" s="84" t="s">
        <v>127</v>
      </c>
      <c r="D776" s="85">
        <v>2</v>
      </c>
      <c r="E776" s="85">
        <v>11</v>
      </c>
      <c r="F776" s="85">
        <v>1</v>
      </c>
      <c r="G776" s="85">
        <v>902</v>
      </c>
      <c r="H776" s="85">
        <v>11200</v>
      </c>
      <c r="I776" s="85">
        <v>83260</v>
      </c>
      <c r="J776" s="100">
        <v>244</v>
      </c>
      <c r="K776" s="34">
        <v>7909874.41</v>
      </c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>
        <v>1000000</v>
      </c>
      <c r="X776" s="34"/>
      <c r="Y776" s="34"/>
      <c r="Z776" s="34"/>
      <c r="AA776" s="34">
        <v>-437475.03</v>
      </c>
      <c r="AB776" s="34">
        <v>604367.68</v>
      </c>
      <c r="AC776" s="34"/>
      <c r="AD776" s="190">
        <f t="shared" si="57"/>
        <v>0</v>
      </c>
    </row>
    <row r="777" spans="1:30" ht="12.75" hidden="1">
      <c r="A777" s="20" t="s">
        <v>15</v>
      </c>
      <c r="B777" s="54" t="s">
        <v>15</v>
      </c>
      <c r="C777" s="55" t="s">
        <v>127</v>
      </c>
      <c r="D777" s="56">
        <v>2</v>
      </c>
      <c r="E777" s="56">
        <v>11</v>
      </c>
      <c r="F777" s="56">
        <v>1</v>
      </c>
      <c r="G777" s="56">
        <v>902</v>
      </c>
      <c r="H777" s="56">
        <v>11200</v>
      </c>
      <c r="I777" s="56">
        <v>11200</v>
      </c>
      <c r="J777" s="57">
        <v>800</v>
      </c>
      <c r="K777" s="47">
        <f>K778</f>
        <v>0</v>
      </c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>
        <f>AB778</f>
        <v>0</v>
      </c>
      <c r="AC777" s="47"/>
      <c r="AD777" s="189" t="e">
        <f t="shared" si="57"/>
        <v>#DIV/0!</v>
      </c>
    </row>
    <row r="778" spans="1:30" ht="63.75" hidden="1">
      <c r="A778" s="20" t="s">
        <v>191</v>
      </c>
      <c r="B778" s="54" t="s">
        <v>191</v>
      </c>
      <c r="C778" s="55" t="s">
        <v>127</v>
      </c>
      <c r="D778" s="56">
        <v>2</v>
      </c>
      <c r="E778" s="56">
        <v>11</v>
      </c>
      <c r="F778" s="56">
        <v>1</v>
      </c>
      <c r="G778" s="56">
        <v>902</v>
      </c>
      <c r="H778" s="56">
        <v>11200</v>
      </c>
      <c r="I778" s="56">
        <v>11200</v>
      </c>
      <c r="J778" s="57">
        <v>810</v>
      </c>
      <c r="K778" s="47">
        <v>0</v>
      </c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>
        <v>0</v>
      </c>
      <c r="AC778" s="47"/>
      <c r="AD778" s="189" t="e">
        <f t="shared" si="57"/>
        <v>#DIV/0!</v>
      </c>
    </row>
    <row r="779" spans="1:30" ht="66" customHeight="1">
      <c r="A779" s="6" t="s">
        <v>231</v>
      </c>
      <c r="B779" s="87" t="s">
        <v>231</v>
      </c>
      <c r="C779" s="96" t="s">
        <v>127</v>
      </c>
      <c r="D779" s="88">
        <v>3</v>
      </c>
      <c r="E779" s="88"/>
      <c r="F779" s="88"/>
      <c r="G779" s="88"/>
      <c r="H779" s="88"/>
      <c r="I779" s="88"/>
      <c r="J779" s="89"/>
      <c r="K779" s="37">
        <f>K782</f>
        <v>9287560.5</v>
      </c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>
        <f>W780</f>
        <v>14992523</v>
      </c>
      <c r="X779" s="37"/>
      <c r="Y779" s="37"/>
      <c r="Z779" s="37"/>
      <c r="AA779" s="37"/>
      <c r="AB779" s="37">
        <f>AB780</f>
        <v>51005718.67</v>
      </c>
      <c r="AC779" s="37">
        <f>AC780</f>
        <v>26512894.05</v>
      </c>
      <c r="AD779" s="189">
        <f t="shared" si="57"/>
        <v>51.98023817982996</v>
      </c>
    </row>
    <row r="780" spans="1:30" ht="25.5">
      <c r="A780" s="6" t="s">
        <v>182</v>
      </c>
      <c r="B780" s="87" t="s">
        <v>182</v>
      </c>
      <c r="C780" s="96" t="s">
        <v>127</v>
      </c>
      <c r="D780" s="88">
        <v>3</v>
      </c>
      <c r="E780" s="88">
        <v>11</v>
      </c>
      <c r="F780" s="88"/>
      <c r="G780" s="88"/>
      <c r="H780" s="88"/>
      <c r="I780" s="88"/>
      <c r="J780" s="89"/>
      <c r="K780" s="37">
        <f>K781</f>
        <v>9287560.5</v>
      </c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>
        <f>W781</f>
        <v>14992523</v>
      </c>
      <c r="X780" s="37"/>
      <c r="Y780" s="37"/>
      <c r="Z780" s="37"/>
      <c r="AA780" s="37"/>
      <c r="AB780" s="37">
        <f>AB781</f>
        <v>51005718.67</v>
      </c>
      <c r="AC780" s="37">
        <f>AC781</f>
        <v>26512894.05</v>
      </c>
      <c r="AD780" s="189">
        <f t="shared" si="57"/>
        <v>51.98023817982996</v>
      </c>
    </row>
    <row r="781" spans="1:30" ht="12.75">
      <c r="A781" s="6" t="s">
        <v>41</v>
      </c>
      <c r="B781" s="87" t="s">
        <v>41</v>
      </c>
      <c r="C781" s="96" t="s">
        <v>127</v>
      </c>
      <c r="D781" s="88">
        <v>3</v>
      </c>
      <c r="E781" s="88">
        <v>11</v>
      </c>
      <c r="F781" s="88">
        <v>1</v>
      </c>
      <c r="G781" s="88">
        <v>902</v>
      </c>
      <c r="H781" s="88"/>
      <c r="I781" s="88"/>
      <c r="J781" s="89"/>
      <c r="K781" s="37">
        <f>K782</f>
        <v>9287560.5</v>
      </c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>
        <f>W782+W798+W794</f>
        <v>14992523</v>
      </c>
      <c r="X781" s="37"/>
      <c r="Y781" s="37"/>
      <c r="Z781" s="37"/>
      <c r="AA781" s="37"/>
      <c r="AB781" s="37">
        <f>AB782+AB798+AB794</f>
        <v>51005718.67</v>
      </c>
      <c r="AC781" s="37">
        <f>AC782+AC798+AC794</f>
        <v>26512894.05</v>
      </c>
      <c r="AD781" s="189">
        <f t="shared" si="57"/>
        <v>51.98023817982996</v>
      </c>
    </row>
    <row r="782" spans="1:30" ht="29.25" customHeight="1">
      <c r="A782" s="15" t="s">
        <v>140</v>
      </c>
      <c r="B782" s="95" t="s">
        <v>311</v>
      </c>
      <c r="C782" s="96" t="s">
        <v>127</v>
      </c>
      <c r="D782" s="88">
        <v>3</v>
      </c>
      <c r="E782" s="88">
        <v>11</v>
      </c>
      <c r="F782" s="88">
        <v>1</v>
      </c>
      <c r="G782" s="88">
        <v>902</v>
      </c>
      <c r="H782" s="88">
        <v>12320</v>
      </c>
      <c r="I782" s="88">
        <v>81660</v>
      </c>
      <c r="J782" s="93"/>
      <c r="K782" s="37">
        <f>K783</f>
        <v>9287560.5</v>
      </c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37">
        <f>W783+W786+W789</f>
        <v>12828493</v>
      </c>
      <c r="X782" s="94"/>
      <c r="Y782" s="94"/>
      <c r="Z782" s="94"/>
      <c r="AA782" s="94"/>
      <c r="AB782" s="37">
        <f>AB783+AB786+AB789</f>
        <v>29345441.13</v>
      </c>
      <c r="AC782" s="37">
        <f>AC783+AC786+AC789</f>
        <v>16878704.3</v>
      </c>
      <c r="AD782" s="189">
        <f t="shared" si="57"/>
        <v>57.51729621383954</v>
      </c>
    </row>
    <row r="783" spans="1:30" ht="38.25">
      <c r="A783" s="9" t="s">
        <v>133</v>
      </c>
      <c r="B783" s="99" t="s">
        <v>133</v>
      </c>
      <c r="C783" s="84" t="s">
        <v>127</v>
      </c>
      <c r="D783" s="85">
        <v>3</v>
      </c>
      <c r="E783" s="85">
        <v>11</v>
      </c>
      <c r="F783" s="85">
        <v>1</v>
      </c>
      <c r="G783" s="85">
        <v>902</v>
      </c>
      <c r="H783" s="85">
        <v>12320</v>
      </c>
      <c r="I783" s="85">
        <v>81660</v>
      </c>
      <c r="J783" s="100">
        <v>200</v>
      </c>
      <c r="K783" s="34">
        <f>K784</f>
        <v>9287560.5</v>
      </c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>
        <f>W784</f>
        <v>12828493</v>
      </c>
      <c r="X783" s="34"/>
      <c r="Y783" s="34"/>
      <c r="Z783" s="34"/>
      <c r="AA783" s="34"/>
      <c r="AB783" s="34">
        <f>AB784</f>
        <v>24339677.13</v>
      </c>
      <c r="AC783" s="34">
        <f>AC784</f>
        <v>14872940.3</v>
      </c>
      <c r="AD783" s="191">
        <f t="shared" si="57"/>
        <v>61.10574195607664</v>
      </c>
    </row>
    <row r="784" spans="1:30" ht="38.25">
      <c r="A784" s="9" t="s">
        <v>13</v>
      </c>
      <c r="B784" s="99" t="s">
        <v>13</v>
      </c>
      <c r="C784" s="84" t="s">
        <v>127</v>
      </c>
      <c r="D784" s="85">
        <v>3</v>
      </c>
      <c r="E784" s="85">
        <v>11</v>
      </c>
      <c r="F784" s="85">
        <v>1</v>
      </c>
      <c r="G784" s="85">
        <v>902</v>
      </c>
      <c r="H784" s="85">
        <v>12320</v>
      </c>
      <c r="I784" s="85">
        <v>81660</v>
      </c>
      <c r="J784" s="100">
        <v>240</v>
      </c>
      <c r="K784" s="34">
        <f>K785</f>
        <v>9287560.5</v>
      </c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>
        <f>W785</f>
        <v>12828493</v>
      </c>
      <c r="X784" s="34"/>
      <c r="Y784" s="34"/>
      <c r="Z784" s="34"/>
      <c r="AA784" s="34"/>
      <c r="AB784" s="34">
        <f>AB785</f>
        <v>24339677.13</v>
      </c>
      <c r="AC784" s="34">
        <f>AC785</f>
        <v>14872940.3</v>
      </c>
      <c r="AD784" s="191">
        <f aca="true" t="shared" si="58" ref="AD784:AD847">AC784/AB784*100</f>
        <v>61.10574195607664</v>
      </c>
    </row>
    <row r="785" spans="1:30" s="3" customFormat="1" ht="53.25" customHeight="1">
      <c r="A785" s="9" t="s">
        <v>134</v>
      </c>
      <c r="B785" s="99" t="s">
        <v>134</v>
      </c>
      <c r="C785" s="84" t="s">
        <v>127</v>
      </c>
      <c r="D785" s="85">
        <v>3</v>
      </c>
      <c r="E785" s="85">
        <v>11</v>
      </c>
      <c r="F785" s="85">
        <v>1</v>
      </c>
      <c r="G785" s="85">
        <v>902</v>
      </c>
      <c r="H785" s="85">
        <v>12320</v>
      </c>
      <c r="I785" s="85">
        <v>81660</v>
      </c>
      <c r="J785" s="100">
        <v>244</v>
      </c>
      <c r="K785" s="34">
        <v>9287560.5</v>
      </c>
      <c r="L785" s="34">
        <v>5324731.35</v>
      </c>
      <c r="M785" s="34"/>
      <c r="N785" s="34">
        <v>-1936300</v>
      </c>
      <c r="O785" s="34">
        <v>650424.37</v>
      </c>
      <c r="P785" s="34">
        <v>320000</v>
      </c>
      <c r="Q785" s="34">
        <v>755452.63</v>
      </c>
      <c r="R785" s="34">
        <v>236364.6</v>
      </c>
      <c r="S785" s="34"/>
      <c r="T785" s="34">
        <v>1534728.8</v>
      </c>
      <c r="U785" s="34">
        <v>-2189228.8</v>
      </c>
      <c r="V785" s="34"/>
      <c r="W785" s="34">
        <v>12828493</v>
      </c>
      <c r="X785" s="34"/>
      <c r="Y785" s="34"/>
      <c r="Z785" s="34"/>
      <c r="AA785" s="34">
        <v>6800356.44</v>
      </c>
      <c r="AB785" s="34">
        <v>24339677.13</v>
      </c>
      <c r="AC785" s="34">
        <v>14872940.3</v>
      </c>
      <c r="AD785" s="191">
        <f t="shared" si="58"/>
        <v>61.10574195607664</v>
      </c>
    </row>
    <row r="786" spans="1:30" s="3" customFormat="1" ht="38.25" hidden="1">
      <c r="A786" s="38" t="s">
        <v>255</v>
      </c>
      <c r="B786" s="128" t="s">
        <v>255</v>
      </c>
      <c r="C786" s="84" t="s">
        <v>127</v>
      </c>
      <c r="D786" s="85">
        <v>3</v>
      </c>
      <c r="E786" s="85">
        <v>11</v>
      </c>
      <c r="F786" s="85">
        <v>1</v>
      </c>
      <c r="G786" s="85">
        <v>902</v>
      </c>
      <c r="H786" s="85">
        <v>12320</v>
      </c>
      <c r="I786" s="85">
        <v>81660</v>
      </c>
      <c r="J786" s="100">
        <v>600</v>
      </c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>
        <f>AB787</f>
        <v>0</v>
      </c>
      <c r="AC786" s="34"/>
      <c r="AD786" s="189" t="e">
        <f t="shared" si="58"/>
        <v>#DIV/0!</v>
      </c>
    </row>
    <row r="787" spans="1:30" s="3" customFormat="1" ht="51" hidden="1">
      <c r="A787" s="38" t="s">
        <v>259</v>
      </c>
      <c r="B787" s="128" t="s">
        <v>259</v>
      </c>
      <c r="C787" s="84" t="s">
        <v>127</v>
      </c>
      <c r="D787" s="85">
        <v>3</v>
      </c>
      <c r="E787" s="85">
        <v>11</v>
      </c>
      <c r="F787" s="85">
        <v>1</v>
      </c>
      <c r="G787" s="85">
        <v>902</v>
      </c>
      <c r="H787" s="85">
        <v>12320</v>
      </c>
      <c r="I787" s="85">
        <v>81660</v>
      </c>
      <c r="J787" s="100">
        <v>630</v>
      </c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>
        <f>AB788</f>
        <v>0</v>
      </c>
      <c r="AC787" s="34"/>
      <c r="AD787" s="189" t="e">
        <f t="shared" si="58"/>
        <v>#DIV/0!</v>
      </c>
    </row>
    <row r="788" spans="1:30" s="3" customFormat="1" ht="63.75" hidden="1">
      <c r="A788" s="38" t="s">
        <v>260</v>
      </c>
      <c r="B788" s="128" t="s">
        <v>260</v>
      </c>
      <c r="C788" s="84" t="s">
        <v>127</v>
      </c>
      <c r="D788" s="85">
        <v>3</v>
      </c>
      <c r="E788" s="85">
        <v>11</v>
      </c>
      <c r="F788" s="85">
        <v>1</v>
      </c>
      <c r="G788" s="85">
        <v>902</v>
      </c>
      <c r="H788" s="85">
        <v>12320</v>
      </c>
      <c r="I788" s="85">
        <v>81660</v>
      </c>
      <c r="J788" s="100">
        <v>631</v>
      </c>
      <c r="K788" s="34"/>
      <c r="L788" s="34"/>
      <c r="M788" s="34"/>
      <c r="N788" s="34"/>
      <c r="O788" s="34"/>
      <c r="P788" s="34"/>
      <c r="Q788" s="34">
        <v>2631579</v>
      </c>
      <c r="R788" s="34">
        <v>-2631579</v>
      </c>
      <c r="S788" s="34" t="s">
        <v>265</v>
      </c>
      <c r="T788" s="34"/>
      <c r="U788" s="34"/>
      <c r="V788" s="34"/>
      <c r="W788" s="34"/>
      <c r="X788" s="34"/>
      <c r="Y788" s="34"/>
      <c r="Z788" s="34"/>
      <c r="AA788" s="34"/>
      <c r="AB788" s="34">
        <f>Q788+R788</f>
        <v>0</v>
      </c>
      <c r="AC788" s="34"/>
      <c r="AD788" s="189" t="e">
        <f t="shared" si="58"/>
        <v>#DIV/0!</v>
      </c>
    </row>
    <row r="789" spans="1:30" s="44" customFormat="1" ht="12.75">
      <c r="A789" s="25" t="s">
        <v>15</v>
      </c>
      <c r="B789" s="54" t="s">
        <v>15</v>
      </c>
      <c r="C789" s="55" t="s">
        <v>127</v>
      </c>
      <c r="D789" s="56">
        <v>3</v>
      </c>
      <c r="E789" s="56">
        <v>11</v>
      </c>
      <c r="F789" s="56">
        <v>1</v>
      </c>
      <c r="G789" s="56">
        <v>902</v>
      </c>
      <c r="H789" s="56">
        <v>12320</v>
      </c>
      <c r="I789" s="56">
        <v>81660</v>
      </c>
      <c r="J789" s="57">
        <v>800</v>
      </c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>
        <f>AB790+AB792</f>
        <v>5005764</v>
      </c>
      <c r="AC789" s="47">
        <f>AC790+AC792</f>
        <v>2005764</v>
      </c>
      <c r="AD789" s="191">
        <f t="shared" si="58"/>
        <v>40.06908835494442</v>
      </c>
    </row>
    <row r="790" spans="1:30" s="44" customFormat="1" ht="63.75">
      <c r="A790" s="25" t="s">
        <v>162</v>
      </c>
      <c r="B790" s="54" t="s">
        <v>162</v>
      </c>
      <c r="C790" s="55" t="s">
        <v>127</v>
      </c>
      <c r="D790" s="56">
        <v>3</v>
      </c>
      <c r="E790" s="56">
        <v>11</v>
      </c>
      <c r="F790" s="56">
        <v>1</v>
      </c>
      <c r="G790" s="56">
        <v>902</v>
      </c>
      <c r="H790" s="56">
        <v>12320</v>
      </c>
      <c r="I790" s="56">
        <v>81660</v>
      </c>
      <c r="J790" s="57">
        <v>810</v>
      </c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>
        <f>AB791</f>
        <v>5000000</v>
      </c>
      <c r="AC790" s="47">
        <f>AC791</f>
        <v>2000000</v>
      </c>
      <c r="AD790" s="191">
        <f t="shared" si="58"/>
        <v>40</v>
      </c>
    </row>
    <row r="791" spans="1:30" s="44" customFormat="1" ht="82.5" customHeight="1">
      <c r="A791" s="20" t="s">
        <v>241</v>
      </c>
      <c r="B791" s="54" t="s">
        <v>260</v>
      </c>
      <c r="C791" s="55" t="s">
        <v>127</v>
      </c>
      <c r="D791" s="56">
        <v>3</v>
      </c>
      <c r="E791" s="56">
        <v>11</v>
      </c>
      <c r="F791" s="56">
        <v>1</v>
      </c>
      <c r="G791" s="56">
        <v>902</v>
      </c>
      <c r="H791" s="56">
        <v>12320</v>
      </c>
      <c r="I791" s="56">
        <v>81660</v>
      </c>
      <c r="J791" s="57">
        <v>811</v>
      </c>
      <c r="K791" s="47"/>
      <c r="L791" s="47"/>
      <c r="M791" s="47"/>
      <c r="N791" s="47"/>
      <c r="O791" s="47"/>
      <c r="P791" s="47"/>
      <c r="Q791" s="47"/>
      <c r="R791" s="47">
        <v>2631579</v>
      </c>
      <c r="S791" s="47"/>
      <c r="T791" s="47"/>
      <c r="U791" s="47"/>
      <c r="V791" s="47"/>
      <c r="W791" s="47"/>
      <c r="X791" s="47"/>
      <c r="Y791" s="47"/>
      <c r="Z791" s="47"/>
      <c r="AA791" s="47">
        <v>2000000</v>
      </c>
      <c r="AB791" s="47">
        <v>5000000</v>
      </c>
      <c r="AC791" s="47">
        <v>2000000</v>
      </c>
      <c r="AD791" s="191">
        <f t="shared" si="58"/>
        <v>40</v>
      </c>
    </row>
    <row r="792" spans="1:30" s="44" customFormat="1" ht="82.5" customHeight="1">
      <c r="A792" s="20"/>
      <c r="B792" s="54" t="s">
        <v>162</v>
      </c>
      <c r="C792" s="55" t="s">
        <v>127</v>
      </c>
      <c r="D792" s="56">
        <v>3</v>
      </c>
      <c r="E792" s="56">
        <v>11</v>
      </c>
      <c r="F792" s="56">
        <v>1</v>
      </c>
      <c r="G792" s="56">
        <v>902</v>
      </c>
      <c r="H792" s="56">
        <v>12320</v>
      </c>
      <c r="I792" s="56">
        <v>81660</v>
      </c>
      <c r="J792" s="57">
        <v>830</v>
      </c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>
        <f>AB793</f>
        <v>5764</v>
      </c>
      <c r="AC792" s="47">
        <f>AC793</f>
        <v>5764</v>
      </c>
      <c r="AD792" s="191">
        <f t="shared" si="58"/>
        <v>100</v>
      </c>
    </row>
    <row r="793" spans="1:30" s="44" customFormat="1" ht="82.5" customHeight="1">
      <c r="A793" s="20"/>
      <c r="B793" s="54" t="s">
        <v>241</v>
      </c>
      <c r="C793" s="55" t="s">
        <v>127</v>
      </c>
      <c r="D793" s="56">
        <v>3</v>
      </c>
      <c r="E793" s="56">
        <v>11</v>
      </c>
      <c r="F793" s="56">
        <v>1</v>
      </c>
      <c r="G793" s="56">
        <v>902</v>
      </c>
      <c r="H793" s="56">
        <v>12320</v>
      </c>
      <c r="I793" s="56">
        <v>81660</v>
      </c>
      <c r="J793" s="57">
        <v>831</v>
      </c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>
        <v>5764</v>
      </c>
      <c r="AC793" s="47">
        <v>5764</v>
      </c>
      <c r="AD793" s="191">
        <f t="shared" si="58"/>
        <v>100</v>
      </c>
    </row>
    <row r="794" spans="1:30" s="3" customFormat="1" ht="63.75" hidden="1">
      <c r="A794" s="10" t="s">
        <v>233</v>
      </c>
      <c r="B794" s="54" t="s">
        <v>200</v>
      </c>
      <c r="C794" s="73" t="s">
        <v>127</v>
      </c>
      <c r="D794" s="64">
        <v>3</v>
      </c>
      <c r="E794" s="64">
        <v>11</v>
      </c>
      <c r="F794" s="64">
        <v>1</v>
      </c>
      <c r="G794" s="64">
        <v>902</v>
      </c>
      <c r="H794" s="64">
        <v>16170</v>
      </c>
      <c r="I794" s="64">
        <v>16170</v>
      </c>
      <c r="J794" s="41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>
        <f>AB795</f>
        <v>0</v>
      </c>
      <c r="AC794" s="42"/>
      <c r="AD794" s="189" t="e">
        <f t="shared" si="58"/>
        <v>#DIV/0!</v>
      </c>
    </row>
    <row r="795" spans="1:30" s="3" customFormat="1" ht="127.5" hidden="1">
      <c r="A795" s="9" t="s">
        <v>133</v>
      </c>
      <c r="B795" s="54" t="s">
        <v>201</v>
      </c>
      <c r="C795" s="55" t="s">
        <v>127</v>
      </c>
      <c r="D795" s="56">
        <v>3</v>
      </c>
      <c r="E795" s="56">
        <v>11</v>
      </c>
      <c r="F795" s="56">
        <v>1</v>
      </c>
      <c r="G795" s="56">
        <v>902</v>
      </c>
      <c r="H795" s="56">
        <v>16170</v>
      </c>
      <c r="I795" s="56">
        <v>16170</v>
      </c>
      <c r="J795" s="57">
        <v>200</v>
      </c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>
        <f>AB796</f>
        <v>0</v>
      </c>
      <c r="AC795" s="47"/>
      <c r="AD795" s="189" t="e">
        <f t="shared" si="58"/>
        <v>#DIV/0!</v>
      </c>
    </row>
    <row r="796" spans="1:30" s="3" customFormat="1" ht="38.25" hidden="1">
      <c r="A796" s="9" t="s">
        <v>13</v>
      </c>
      <c r="B796" s="54" t="s">
        <v>13</v>
      </c>
      <c r="C796" s="55" t="s">
        <v>127</v>
      </c>
      <c r="D796" s="56">
        <v>3</v>
      </c>
      <c r="E796" s="56">
        <v>11</v>
      </c>
      <c r="F796" s="56">
        <v>1</v>
      </c>
      <c r="G796" s="56">
        <v>902</v>
      </c>
      <c r="H796" s="56">
        <v>16170</v>
      </c>
      <c r="I796" s="56">
        <v>16170</v>
      </c>
      <c r="J796" s="57">
        <v>240</v>
      </c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>
        <f>AB797</f>
        <v>0</v>
      </c>
      <c r="AC796" s="47"/>
      <c r="AD796" s="189" t="e">
        <f t="shared" si="58"/>
        <v>#DIV/0!</v>
      </c>
    </row>
    <row r="797" spans="1:30" s="3" customFormat="1" ht="38.25" hidden="1">
      <c r="A797" s="9" t="s">
        <v>134</v>
      </c>
      <c r="B797" s="54" t="s">
        <v>134</v>
      </c>
      <c r="C797" s="55" t="s">
        <v>127</v>
      </c>
      <c r="D797" s="56">
        <v>3</v>
      </c>
      <c r="E797" s="56">
        <v>11</v>
      </c>
      <c r="F797" s="56">
        <v>1</v>
      </c>
      <c r="G797" s="56">
        <v>902</v>
      </c>
      <c r="H797" s="56">
        <v>16170</v>
      </c>
      <c r="I797" s="56">
        <v>16170</v>
      </c>
      <c r="J797" s="57">
        <v>244</v>
      </c>
      <c r="K797" s="47"/>
      <c r="L797" s="47"/>
      <c r="M797" s="47"/>
      <c r="N797" s="47">
        <v>16691796</v>
      </c>
      <c r="O797" s="47"/>
      <c r="P797" s="47"/>
      <c r="Q797" s="47"/>
      <c r="R797" s="47"/>
      <c r="S797" s="47"/>
      <c r="T797" s="47"/>
      <c r="U797" s="47"/>
      <c r="V797" s="47"/>
      <c r="W797" s="47"/>
      <c r="X797" s="47">
        <v>30000000</v>
      </c>
      <c r="Y797" s="47"/>
      <c r="Z797" s="47"/>
      <c r="AA797" s="47">
        <v>-11511410.58</v>
      </c>
      <c r="AB797" s="47">
        <v>0</v>
      </c>
      <c r="AC797" s="47"/>
      <c r="AD797" s="189" t="e">
        <f t="shared" si="58"/>
        <v>#DIV/0!</v>
      </c>
    </row>
    <row r="798" spans="1:30" s="3" customFormat="1" ht="67.5" customHeight="1">
      <c r="A798" s="10" t="s">
        <v>233</v>
      </c>
      <c r="B798" s="95" t="s">
        <v>337</v>
      </c>
      <c r="C798" s="96" t="s">
        <v>127</v>
      </c>
      <c r="D798" s="88">
        <v>3</v>
      </c>
      <c r="E798" s="88">
        <v>11</v>
      </c>
      <c r="F798" s="88">
        <v>1</v>
      </c>
      <c r="G798" s="88">
        <v>902</v>
      </c>
      <c r="H798" s="88" t="s">
        <v>234</v>
      </c>
      <c r="I798" s="88" t="s">
        <v>234</v>
      </c>
      <c r="J798" s="89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>
        <f>W799</f>
        <v>2164030</v>
      </c>
      <c r="X798" s="37"/>
      <c r="Y798" s="37"/>
      <c r="Z798" s="37"/>
      <c r="AA798" s="37"/>
      <c r="AB798" s="37">
        <f aca="true" t="shared" si="59" ref="AB798:AC800">AB799</f>
        <v>21660277.54</v>
      </c>
      <c r="AC798" s="37">
        <f t="shared" si="59"/>
        <v>9634189.75</v>
      </c>
      <c r="AD798" s="189">
        <f t="shared" si="58"/>
        <v>44.47860712868779</v>
      </c>
    </row>
    <row r="799" spans="1:30" s="3" customFormat="1" ht="38.25">
      <c r="A799" s="9" t="s">
        <v>133</v>
      </c>
      <c r="B799" s="99" t="s">
        <v>133</v>
      </c>
      <c r="C799" s="84" t="s">
        <v>127</v>
      </c>
      <c r="D799" s="85">
        <v>3</v>
      </c>
      <c r="E799" s="85">
        <v>11</v>
      </c>
      <c r="F799" s="85">
        <v>1</v>
      </c>
      <c r="G799" s="85">
        <v>902</v>
      </c>
      <c r="H799" s="85" t="s">
        <v>234</v>
      </c>
      <c r="I799" s="85" t="s">
        <v>234</v>
      </c>
      <c r="J799" s="100">
        <v>200</v>
      </c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>
        <f>W800</f>
        <v>2164030</v>
      </c>
      <c r="X799" s="34"/>
      <c r="Y799" s="34"/>
      <c r="Z799" s="34"/>
      <c r="AA799" s="34"/>
      <c r="AB799" s="34">
        <f t="shared" si="59"/>
        <v>21660277.54</v>
      </c>
      <c r="AC799" s="34">
        <f t="shared" si="59"/>
        <v>9634189.75</v>
      </c>
      <c r="AD799" s="191">
        <f t="shared" si="58"/>
        <v>44.47860712868779</v>
      </c>
    </row>
    <row r="800" spans="1:30" s="3" customFormat="1" ht="38.25">
      <c r="A800" s="9" t="s">
        <v>13</v>
      </c>
      <c r="B800" s="99" t="s">
        <v>13</v>
      </c>
      <c r="C800" s="84" t="s">
        <v>127</v>
      </c>
      <c r="D800" s="85">
        <v>3</v>
      </c>
      <c r="E800" s="85">
        <v>11</v>
      </c>
      <c r="F800" s="85">
        <v>1</v>
      </c>
      <c r="G800" s="85">
        <v>902</v>
      </c>
      <c r="H800" s="85" t="s">
        <v>234</v>
      </c>
      <c r="I800" s="85" t="s">
        <v>234</v>
      </c>
      <c r="J800" s="100">
        <v>240</v>
      </c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>
        <f>W801</f>
        <v>2164030</v>
      </c>
      <c r="X800" s="34"/>
      <c r="Y800" s="34"/>
      <c r="Z800" s="34"/>
      <c r="AA800" s="34"/>
      <c r="AB800" s="34">
        <f t="shared" si="59"/>
        <v>21660277.54</v>
      </c>
      <c r="AC800" s="34">
        <f t="shared" si="59"/>
        <v>9634189.75</v>
      </c>
      <c r="AD800" s="191">
        <f t="shared" si="58"/>
        <v>44.47860712868779</v>
      </c>
    </row>
    <row r="801" spans="1:30" s="3" customFormat="1" ht="38.25">
      <c r="A801" s="9" t="s">
        <v>134</v>
      </c>
      <c r="B801" s="99" t="s">
        <v>134</v>
      </c>
      <c r="C801" s="84" t="s">
        <v>127</v>
      </c>
      <c r="D801" s="85">
        <v>3</v>
      </c>
      <c r="E801" s="85">
        <v>11</v>
      </c>
      <c r="F801" s="85">
        <v>1</v>
      </c>
      <c r="G801" s="85">
        <v>902</v>
      </c>
      <c r="H801" s="85" t="s">
        <v>234</v>
      </c>
      <c r="I801" s="85" t="s">
        <v>234</v>
      </c>
      <c r="J801" s="100">
        <v>244</v>
      </c>
      <c r="K801" s="34"/>
      <c r="L801" s="34">
        <v>2631579</v>
      </c>
      <c r="M801" s="34"/>
      <c r="N801" s="34">
        <v>1936300</v>
      </c>
      <c r="O801" s="34"/>
      <c r="P801" s="34"/>
      <c r="Q801" s="34">
        <v>-3387031.63</v>
      </c>
      <c r="R801" s="34"/>
      <c r="S801" s="34"/>
      <c r="T801" s="34"/>
      <c r="U801" s="34">
        <v>2943252.4</v>
      </c>
      <c r="V801" s="34"/>
      <c r="W801" s="34">
        <v>2164030</v>
      </c>
      <c r="X801" s="34"/>
      <c r="Y801" s="34"/>
      <c r="Z801" s="34"/>
      <c r="AA801" s="34"/>
      <c r="AB801" s="34">
        <v>21660277.54</v>
      </c>
      <c r="AC801" s="34">
        <v>9634189.75</v>
      </c>
      <c r="AD801" s="191">
        <f t="shared" si="58"/>
        <v>44.47860712868779</v>
      </c>
    </row>
    <row r="802" spans="1:30" s="3" customFormat="1" ht="51">
      <c r="A802" s="10" t="s">
        <v>249</v>
      </c>
      <c r="B802" s="87" t="s">
        <v>338</v>
      </c>
      <c r="C802" s="96" t="s">
        <v>127</v>
      </c>
      <c r="D802" s="88">
        <v>4</v>
      </c>
      <c r="E802" s="88"/>
      <c r="F802" s="88"/>
      <c r="G802" s="88"/>
      <c r="H802" s="88"/>
      <c r="I802" s="88"/>
      <c r="J802" s="89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>
        <f>W815+W807+W811+W803</f>
        <v>500000</v>
      </c>
      <c r="X802" s="37"/>
      <c r="Y802" s="37"/>
      <c r="Z802" s="37"/>
      <c r="AA802" s="37"/>
      <c r="AB802" s="175">
        <f>AB815+AB807+AB811+AB803</f>
        <v>0</v>
      </c>
      <c r="AC802" s="37"/>
      <c r="AD802" s="190" t="e">
        <f t="shared" si="58"/>
        <v>#DIV/0!</v>
      </c>
    </row>
    <row r="803" spans="1:30" s="44" customFormat="1" ht="38.25" hidden="1">
      <c r="A803" s="23" t="s">
        <v>267</v>
      </c>
      <c r="B803" s="125" t="s">
        <v>312</v>
      </c>
      <c r="C803" s="73" t="s">
        <v>127</v>
      </c>
      <c r="D803" s="64">
        <v>4</v>
      </c>
      <c r="E803" s="64">
        <v>11</v>
      </c>
      <c r="F803" s="64"/>
      <c r="G803" s="64">
        <v>902</v>
      </c>
      <c r="H803" s="64">
        <v>12480</v>
      </c>
      <c r="I803" s="64">
        <v>81890</v>
      </c>
      <c r="J803" s="41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>
        <f>W804</f>
        <v>0</v>
      </c>
      <c r="X803" s="42"/>
      <c r="Y803" s="42"/>
      <c r="Z803" s="42"/>
      <c r="AA803" s="42"/>
      <c r="AB803" s="175">
        <f>AB804</f>
        <v>0</v>
      </c>
      <c r="AC803" s="42"/>
      <c r="AD803" s="190" t="e">
        <f t="shared" si="58"/>
        <v>#DIV/0!</v>
      </c>
    </row>
    <row r="804" spans="1:30" s="44" customFormat="1" ht="38.25" hidden="1">
      <c r="A804" s="25" t="s">
        <v>133</v>
      </c>
      <c r="B804" s="54" t="s">
        <v>133</v>
      </c>
      <c r="C804" s="55" t="s">
        <v>127</v>
      </c>
      <c r="D804" s="56">
        <v>4</v>
      </c>
      <c r="E804" s="56">
        <v>11</v>
      </c>
      <c r="F804" s="56"/>
      <c r="G804" s="56">
        <v>902</v>
      </c>
      <c r="H804" s="56">
        <v>12480</v>
      </c>
      <c r="I804" s="56">
        <v>81890</v>
      </c>
      <c r="J804" s="57">
        <v>200</v>
      </c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>
        <f>W805</f>
        <v>0</v>
      </c>
      <c r="X804" s="42"/>
      <c r="Y804" s="42"/>
      <c r="Z804" s="42"/>
      <c r="AA804" s="42"/>
      <c r="AB804" s="175">
        <f>AB805</f>
        <v>0</v>
      </c>
      <c r="AC804" s="42"/>
      <c r="AD804" s="190" t="e">
        <f t="shared" si="58"/>
        <v>#DIV/0!</v>
      </c>
    </row>
    <row r="805" spans="1:30" s="44" customFormat="1" ht="38.25" hidden="1">
      <c r="A805" s="25" t="s">
        <v>13</v>
      </c>
      <c r="B805" s="54" t="s">
        <v>13</v>
      </c>
      <c r="C805" s="55" t="s">
        <v>127</v>
      </c>
      <c r="D805" s="56">
        <v>4</v>
      </c>
      <c r="E805" s="56">
        <v>11</v>
      </c>
      <c r="F805" s="56"/>
      <c r="G805" s="56">
        <v>902</v>
      </c>
      <c r="H805" s="56">
        <v>12480</v>
      </c>
      <c r="I805" s="56">
        <v>81890</v>
      </c>
      <c r="J805" s="57">
        <v>240</v>
      </c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>
        <f>W806</f>
        <v>0</v>
      </c>
      <c r="X805" s="42"/>
      <c r="Y805" s="42"/>
      <c r="Z805" s="42"/>
      <c r="AA805" s="42"/>
      <c r="AB805" s="175">
        <f>AB806</f>
        <v>0</v>
      </c>
      <c r="AC805" s="42"/>
      <c r="AD805" s="190" t="e">
        <f t="shared" si="58"/>
        <v>#DIV/0!</v>
      </c>
    </row>
    <row r="806" spans="1:30" s="44" customFormat="1" ht="38.25" hidden="1">
      <c r="A806" s="25" t="s">
        <v>134</v>
      </c>
      <c r="B806" s="54" t="s">
        <v>134</v>
      </c>
      <c r="C806" s="55" t="s">
        <v>127</v>
      </c>
      <c r="D806" s="56">
        <v>4</v>
      </c>
      <c r="E806" s="56">
        <v>11</v>
      </c>
      <c r="F806" s="56"/>
      <c r="G806" s="56">
        <v>902</v>
      </c>
      <c r="H806" s="56">
        <v>12480</v>
      </c>
      <c r="I806" s="56">
        <v>81890</v>
      </c>
      <c r="J806" s="57">
        <v>244</v>
      </c>
      <c r="K806" s="42"/>
      <c r="L806" s="42"/>
      <c r="M806" s="42"/>
      <c r="N806" s="42"/>
      <c r="O806" s="42"/>
      <c r="P806" s="42"/>
      <c r="Q806" s="42"/>
      <c r="R806" s="42"/>
      <c r="S806" s="42"/>
      <c r="T806" s="42">
        <v>828463.25</v>
      </c>
      <c r="U806" s="47">
        <v>57000</v>
      </c>
      <c r="V806" s="47"/>
      <c r="W806" s="42">
        <v>0</v>
      </c>
      <c r="X806" s="47"/>
      <c r="Y806" s="47"/>
      <c r="Z806" s="47"/>
      <c r="AA806" s="47"/>
      <c r="AB806" s="175">
        <v>0</v>
      </c>
      <c r="AC806" s="42"/>
      <c r="AD806" s="190" t="e">
        <f t="shared" si="58"/>
        <v>#DIV/0!</v>
      </c>
    </row>
    <row r="807" spans="1:30" s="3" customFormat="1" ht="63.75" hidden="1">
      <c r="A807" s="10" t="s">
        <v>236</v>
      </c>
      <c r="B807" s="87" t="s">
        <v>236</v>
      </c>
      <c r="C807" s="96" t="s">
        <v>127</v>
      </c>
      <c r="D807" s="88">
        <v>4</v>
      </c>
      <c r="E807" s="88">
        <v>11</v>
      </c>
      <c r="F807" s="88"/>
      <c r="G807" s="88">
        <v>902</v>
      </c>
      <c r="H807" s="88">
        <v>55550</v>
      </c>
      <c r="I807" s="88">
        <v>55550</v>
      </c>
      <c r="J807" s="100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>
        <f>W808</f>
        <v>0</v>
      </c>
      <c r="X807" s="37"/>
      <c r="Y807" s="37"/>
      <c r="Z807" s="37"/>
      <c r="AA807" s="37"/>
      <c r="AB807" s="175">
        <f>AB808</f>
        <v>0</v>
      </c>
      <c r="AC807" s="37"/>
      <c r="AD807" s="190" t="e">
        <f t="shared" si="58"/>
        <v>#DIV/0!</v>
      </c>
    </row>
    <row r="808" spans="1:30" s="3" customFormat="1" ht="38.25" hidden="1">
      <c r="A808" s="9" t="s">
        <v>133</v>
      </c>
      <c r="B808" s="99" t="s">
        <v>133</v>
      </c>
      <c r="C808" s="84" t="s">
        <v>127</v>
      </c>
      <c r="D808" s="85">
        <v>4</v>
      </c>
      <c r="E808" s="85">
        <v>11</v>
      </c>
      <c r="F808" s="85"/>
      <c r="G808" s="85">
        <v>902</v>
      </c>
      <c r="H808" s="85">
        <v>55550</v>
      </c>
      <c r="I808" s="85">
        <v>55550</v>
      </c>
      <c r="J808" s="100">
        <v>200</v>
      </c>
      <c r="K808" s="37"/>
      <c r="L808" s="37"/>
      <c r="M808" s="37"/>
      <c r="N808" s="37"/>
      <c r="O808" s="37"/>
      <c r="P808" s="34"/>
      <c r="Q808" s="34"/>
      <c r="R808" s="34"/>
      <c r="S808" s="34"/>
      <c r="T808" s="34"/>
      <c r="U808" s="34"/>
      <c r="V808" s="34"/>
      <c r="W808" s="34">
        <f>W809</f>
        <v>0</v>
      </c>
      <c r="X808" s="34"/>
      <c r="Y808" s="34"/>
      <c r="Z808" s="34"/>
      <c r="AA808" s="34"/>
      <c r="AB808" s="176">
        <f>AB809</f>
        <v>0</v>
      </c>
      <c r="AC808" s="34"/>
      <c r="AD808" s="190" t="e">
        <f t="shared" si="58"/>
        <v>#DIV/0!</v>
      </c>
    </row>
    <row r="809" spans="1:30" s="3" customFormat="1" ht="38.25" hidden="1">
      <c r="A809" s="9" t="s">
        <v>13</v>
      </c>
      <c r="B809" s="99" t="s">
        <v>13</v>
      </c>
      <c r="C809" s="84" t="s">
        <v>127</v>
      </c>
      <c r="D809" s="85">
        <v>4</v>
      </c>
      <c r="E809" s="85">
        <v>11</v>
      </c>
      <c r="F809" s="85"/>
      <c r="G809" s="85">
        <v>902</v>
      </c>
      <c r="H809" s="85">
        <v>55550</v>
      </c>
      <c r="I809" s="85">
        <v>55550</v>
      </c>
      <c r="J809" s="100">
        <v>240</v>
      </c>
      <c r="K809" s="37"/>
      <c r="L809" s="37"/>
      <c r="M809" s="37"/>
      <c r="N809" s="37"/>
      <c r="O809" s="37"/>
      <c r="P809" s="34"/>
      <c r="Q809" s="34"/>
      <c r="R809" s="34"/>
      <c r="S809" s="34"/>
      <c r="T809" s="34"/>
      <c r="U809" s="34"/>
      <c r="V809" s="34"/>
      <c r="W809" s="34">
        <f>W810</f>
        <v>0</v>
      </c>
      <c r="X809" s="34"/>
      <c r="Y809" s="34"/>
      <c r="Z809" s="34"/>
      <c r="AA809" s="34"/>
      <c r="AB809" s="176">
        <f>AB810</f>
        <v>0</v>
      </c>
      <c r="AC809" s="34"/>
      <c r="AD809" s="190" t="e">
        <f t="shared" si="58"/>
        <v>#DIV/0!</v>
      </c>
    </row>
    <row r="810" spans="1:30" s="3" customFormat="1" ht="38.25" hidden="1">
      <c r="A810" s="9" t="s">
        <v>134</v>
      </c>
      <c r="B810" s="99" t="s">
        <v>134</v>
      </c>
      <c r="C810" s="84" t="s">
        <v>127</v>
      </c>
      <c r="D810" s="85">
        <v>4</v>
      </c>
      <c r="E810" s="85">
        <v>11</v>
      </c>
      <c r="F810" s="85"/>
      <c r="G810" s="85">
        <v>902</v>
      </c>
      <c r="H810" s="85">
        <v>55550</v>
      </c>
      <c r="I810" s="85">
        <v>55550</v>
      </c>
      <c r="J810" s="100">
        <v>244</v>
      </c>
      <c r="K810" s="37"/>
      <c r="L810" s="37"/>
      <c r="M810" s="37"/>
      <c r="N810" s="37"/>
      <c r="O810" s="37"/>
      <c r="P810" s="34">
        <v>75000</v>
      </c>
      <c r="Q810" s="34"/>
      <c r="R810" s="34"/>
      <c r="S810" s="34"/>
      <c r="T810" s="34">
        <v>-75000</v>
      </c>
      <c r="U810" s="34"/>
      <c r="V810" s="34"/>
      <c r="W810" s="34">
        <f>K810+O810</f>
        <v>0</v>
      </c>
      <c r="X810" s="34"/>
      <c r="Y810" s="34"/>
      <c r="Z810" s="34"/>
      <c r="AA810" s="34"/>
      <c r="AB810" s="176">
        <f>P810+T810</f>
        <v>0</v>
      </c>
      <c r="AC810" s="34"/>
      <c r="AD810" s="190" t="e">
        <f t="shared" si="58"/>
        <v>#DIV/0!</v>
      </c>
    </row>
    <row r="811" spans="1:30" s="3" customFormat="1" ht="74.25" customHeight="1">
      <c r="A811" s="10" t="s">
        <v>236</v>
      </c>
      <c r="B811" s="95" t="s">
        <v>313</v>
      </c>
      <c r="C811" s="96" t="s">
        <v>127</v>
      </c>
      <c r="D811" s="88">
        <v>4</v>
      </c>
      <c r="E811" s="88">
        <v>11</v>
      </c>
      <c r="F811" s="88"/>
      <c r="G811" s="88">
        <v>902</v>
      </c>
      <c r="H811" s="88" t="s">
        <v>237</v>
      </c>
      <c r="I811" s="88" t="s">
        <v>237</v>
      </c>
      <c r="J811" s="100"/>
      <c r="K811" s="37"/>
      <c r="L811" s="37"/>
      <c r="M811" s="37"/>
      <c r="N811" s="37"/>
      <c r="O811" s="37"/>
      <c r="P811" s="34"/>
      <c r="Q811" s="34"/>
      <c r="R811" s="34"/>
      <c r="S811" s="34"/>
      <c r="T811" s="34"/>
      <c r="U811" s="34"/>
      <c r="V811" s="34"/>
      <c r="W811" s="37">
        <f>W812</f>
        <v>500000</v>
      </c>
      <c r="X811" s="37"/>
      <c r="Y811" s="37"/>
      <c r="Z811" s="37"/>
      <c r="AA811" s="37"/>
      <c r="AB811" s="175">
        <f>AB812</f>
        <v>0</v>
      </c>
      <c r="AC811" s="37"/>
      <c r="AD811" s="190" t="e">
        <f t="shared" si="58"/>
        <v>#DIV/0!</v>
      </c>
    </row>
    <row r="812" spans="1:30" s="3" customFormat="1" ht="38.25">
      <c r="A812" s="9" t="s">
        <v>133</v>
      </c>
      <c r="B812" s="99" t="s">
        <v>133</v>
      </c>
      <c r="C812" s="84" t="s">
        <v>127</v>
      </c>
      <c r="D812" s="85">
        <v>4</v>
      </c>
      <c r="E812" s="85">
        <v>11</v>
      </c>
      <c r="F812" s="85"/>
      <c r="G812" s="85">
        <v>902</v>
      </c>
      <c r="H812" s="85" t="s">
        <v>237</v>
      </c>
      <c r="I812" s="85" t="s">
        <v>237</v>
      </c>
      <c r="J812" s="100">
        <v>200</v>
      </c>
      <c r="K812" s="37"/>
      <c r="L812" s="37"/>
      <c r="M812" s="37"/>
      <c r="N812" s="37"/>
      <c r="O812" s="37"/>
      <c r="P812" s="34"/>
      <c r="Q812" s="34"/>
      <c r="R812" s="34"/>
      <c r="S812" s="34"/>
      <c r="T812" s="34"/>
      <c r="U812" s="34"/>
      <c r="V812" s="34"/>
      <c r="W812" s="34">
        <f>W813</f>
        <v>500000</v>
      </c>
      <c r="X812" s="34"/>
      <c r="Y812" s="34"/>
      <c r="Z812" s="34"/>
      <c r="AA812" s="34"/>
      <c r="AB812" s="176">
        <f>AB813</f>
        <v>0</v>
      </c>
      <c r="AC812" s="34"/>
      <c r="AD812" s="190" t="e">
        <f t="shared" si="58"/>
        <v>#DIV/0!</v>
      </c>
    </row>
    <row r="813" spans="1:30" s="3" customFormat="1" ht="38.25">
      <c r="A813" s="9" t="s">
        <v>13</v>
      </c>
      <c r="B813" s="99" t="s">
        <v>13</v>
      </c>
      <c r="C813" s="84" t="s">
        <v>127</v>
      </c>
      <c r="D813" s="85">
        <v>4</v>
      </c>
      <c r="E813" s="85">
        <v>11</v>
      </c>
      <c r="F813" s="85"/>
      <c r="G813" s="85">
        <v>902</v>
      </c>
      <c r="H813" s="85" t="s">
        <v>237</v>
      </c>
      <c r="I813" s="85" t="s">
        <v>237</v>
      </c>
      <c r="J813" s="100">
        <v>240</v>
      </c>
      <c r="K813" s="37"/>
      <c r="L813" s="37"/>
      <c r="M813" s="37"/>
      <c r="N813" s="37"/>
      <c r="O813" s="37"/>
      <c r="P813" s="34"/>
      <c r="Q813" s="34"/>
      <c r="R813" s="34"/>
      <c r="S813" s="34"/>
      <c r="T813" s="34"/>
      <c r="U813" s="34"/>
      <c r="V813" s="34"/>
      <c r="W813" s="34">
        <f>W814</f>
        <v>500000</v>
      </c>
      <c r="X813" s="34"/>
      <c r="Y813" s="34"/>
      <c r="Z813" s="34"/>
      <c r="AA813" s="34"/>
      <c r="AB813" s="176">
        <f>AB814</f>
        <v>0</v>
      </c>
      <c r="AC813" s="34"/>
      <c r="AD813" s="190" t="e">
        <f t="shared" si="58"/>
        <v>#DIV/0!</v>
      </c>
    </row>
    <row r="814" spans="1:30" s="3" customFormat="1" ht="38.25">
      <c r="A814" s="9" t="s">
        <v>134</v>
      </c>
      <c r="B814" s="99" t="s">
        <v>134</v>
      </c>
      <c r="C814" s="84" t="s">
        <v>127</v>
      </c>
      <c r="D814" s="85">
        <v>4</v>
      </c>
      <c r="E814" s="85">
        <v>11</v>
      </c>
      <c r="F814" s="85"/>
      <c r="G814" s="85">
        <v>902</v>
      </c>
      <c r="H814" s="85" t="s">
        <v>237</v>
      </c>
      <c r="I814" s="85" t="s">
        <v>237</v>
      </c>
      <c r="J814" s="100">
        <v>244</v>
      </c>
      <c r="K814" s="37"/>
      <c r="L814" s="37"/>
      <c r="M814" s="37"/>
      <c r="N814" s="37"/>
      <c r="O814" s="37"/>
      <c r="P814" s="34">
        <v>2025000</v>
      </c>
      <c r="Q814" s="34"/>
      <c r="R814" s="34"/>
      <c r="S814" s="34"/>
      <c r="T814" s="34">
        <v>-386308.84</v>
      </c>
      <c r="U814" s="34"/>
      <c r="V814" s="34">
        <v>-62298.96</v>
      </c>
      <c r="W814" s="34">
        <v>500000</v>
      </c>
      <c r="X814" s="34"/>
      <c r="Y814" s="34"/>
      <c r="Z814" s="34"/>
      <c r="AA814" s="34">
        <v>437475.03</v>
      </c>
      <c r="AB814" s="176">
        <v>0</v>
      </c>
      <c r="AC814" s="34"/>
      <c r="AD814" s="190" t="e">
        <f t="shared" si="58"/>
        <v>#DIV/0!</v>
      </c>
    </row>
    <row r="815" spans="1:30" s="3" customFormat="1" ht="63.75" hidden="1">
      <c r="A815" s="10" t="s">
        <v>236</v>
      </c>
      <c r="B815" s="63" t="s">
        <v>350</v>
      </c>
      <c r="C815" s="73" t="s">
        <v>127</v>
      </c>
      <c r="D815" s="64">
        <v>4</v>
      </c>
      <c r="E815" s="64">
        <v>11</v>
      </c>
      <c r="F815" s="64"/>
      <c r="G815" s="64">
        <v>902</v>
      </c>
      <c r="H815" s="64" t="s">
        <v>247</v>
      </c>
      <c r="I815" s="64" t="s">
        <v>247</v>
      </c>
      <c r="J815" s="5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>
        <f>AB816</f>
        <v>0</v>
      </c>
      <c r="AC815" s="47"/>
      <c r="AD815" s="189" t="e">
        <f t="shared" si="58"/>
        <v>#DIV/0!</v>
      </c>
    </row>
    <row r="816" spans="1:30" s="3" customFormat="1" ht="38.25" hidden="1">
      <c r="A816" s="9" t="s">
        <v>133</v>
      </c>
      <c r="B816" s="54" t="s">
        <v>133</v>
      </c>
      <c r="C816" s="55" t="s">
        <v>127</v>
      </c>
      <c r="D816" s="56">
        <v>4</v>
      </c>
      <c r="E816" s="56">
        <v>11</v>
      </c>
      <c r="F816" s="56"/>
      <c r="G816" s="56">
        <v>902</v>
      </c>
      <c r="H816" s="56" t="s">
        <v>247</v>
      </c>
      <c r="I816" s="56" t="s">
        <v>247</v>
      </c>
      <c r="J816" s="57">
        <v>200</v>
      </c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>
        <f>AB817</f>
        <v>0</v>
      </c>
      <c r="AC816" s="47"/>
      <c r="AD816" s="189" t="e">
        <f t="shared" si="58"/>
        <v>#DIV/0!</v>
      </c>
    </row>
    <row r="817" spans="1:30" s="3" customFormat="1" ht="38.25" hidden="1">
      <c r="A817" s="9" t="s">
        <v>13</v>
      </c>
      <c r="B817" s="54" t="s">
        <v>13</v>
      </c>
      <c r="C817" s="55" t="s">
        <v>127</v>
      </c>
      <c r="D817" s="56">
        <v>4</v>
      </c>
      <c r="E817" s="56">
        <v>11</v>
      </c>
      <c r="F817" s="56"/>
      <c r="G817" s="56">
        <v>902</v>
      </c>
      <c r="H817" s="56" t="s">
        <v>247</v>
      </c>
      <c r="I817" s="56" t="s">
        <v>247</v>
      </c>
      <c r="J817" s="57">
        <v>240</v>
      </c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>
        <f>AB818</f>
        <v>0</v>
      </c>
      <c r="AC817" s="47"/>
      <c r="AD817" s="189" t="e">
        <f t="shared" si="58"/>
        <v>#DIV/0!</v>
      </c>
    </row>
    <row r="818" spans="1:30" s="3" customFormat="1" ht="38.25" hidden="1">
      <c r="A818" s="9" t="s">
        <v>134</v>
      </c>
      <c r="B818" s="54" t="s">
        <v>134</v>
      </c>
      <c r="C818" s="55" t="s">
        <v>127</v>
      </c>
      <c r="D818" s="56">
        <v>4</v>
      </c>
      <c r="E818" s="56">
        <v>11</v>
      </c>
      <c r="F818" s="56"/>
      <c r="G818" s="56">
        <v>902</v>
      </c>
      <c r="H818" s="56" t="s">
        <v>247</v>
      </c>
      <c r="I818" s="56" t="s">
        <v>247</v>
      </c>
      <c r="J818" s="57">
        <v>244</v>
      </c>
      <c r="K818" s="47"/>
      <c r="L818" s="47"/>
      <c r="M818" s="47"/>
      <c r="N818" s="47"/>
      <c r="O818" s="47"/>
      <c r="P818" s="47">
        <v>29951451.73</v>
      </c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>
        <v>0</v>
      </c>
      <c r="AC818" s="47"/>
      <c r="AD818" s="189" t="e">
        <f t="shared" si="58"/>
        <v>#DIV/0!</v>
      </c>
    </row>
    <row r="819" spans="1:30" ht="77.25" customHeight="1">
      <c r="A819" s="12" t="s">
        <v>196</v>
      </c>
      <c r="B819" s="148" t="s">
        <v>196</v>
      </c>
      <c r="C819" s="96" t="s">
        <v>128</v>
      </c>
      <c r="D819" s="88"/>
      <c r="E819" s="88"/>
      <c r="F819" s="88"/>
      <c r="G819" s="88"/>
      <c r="H819" s="88"/>
      <c r="I819" s="88"/>
      <c r="J819" s="89"/>
      <c r="K819" s="37">
        <f>K820+K827</f>
        <v>487494</v>
      </c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>
        <f>W820+W827</f>
        <v>1187807.4</v>
      </c>
      <c r="X819" s="37"/>
      <c r="Y819" s="37"/>
      <c r="Z819" s="37"/>
      <c r="AA819" s="37"/>
      <c r="AB819" s="37">
        <f>AB820+AB827</f>
        <v>4157325.9</v>
      </c>
      <c r="AC819" s="37">
        <f>AC820+AC827</f>
        <v>3253559.4</v>
      </c>
      <c r="AD819" s="189">
        <f t="shared" si="58"/>
        <v>78.26086956521739</v>
      </c>
    </row>
    <row r="820" spans="1:30" ht="39" customHeight="1">
      <c r="A820" s="12" t="s">
        <v>152</v>
      </c>
      <c r="B820" s="148" t="s">
        <v>152</v>
      </c>
      <c r="C820" s="96" t="s">
        <v>128</v>
      </c>
      <c r="D820" s="88">
        <v>1</v>
      </c>
      <c r="E820" s="88"/>
      <c r="F820" s="88"/>
      <c r="G820" s="88"/>
      <c r="H820" s="88"/>
      <c r="I820" s="88"/>
      <c r="J820" s="89"/>
      <c r="K820" s="37">
        <f>K822</f>
        <v>487494</v>
      </c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>
        <f>W822</f>
        <v>1187807.4</v>
      </c>
      <c r="X820" s="37"/>
      <c r="Y820" s="37"/>
      <c r="Z820" s="37"/>
      <c r="AA820" s="37"/>
      <c r="AB820" s="37">
        <f>AB822</f>
        <v>4157325.9</v>
      </c>
      <c r="AC820" s="37">
        <f>AC822</f>
        <v>3253559.4</v>
      </c>
      <c r="AD820" s="189">
        <f t="shared" si="58"/>
        <v>78.26086956521739</v>
      </c>
    </row>
    <row r="821" spans="1:30" ht="75.75" customHeight="1">
      <c r="A821" s="12" t="s">
        <v>195</v>
      </c>
      <c r="B821" s="148" t="s">
        <v>195</v>
      </c>
      <c r="C821" s="96" t="s">
        <v>128</v>
      </c>
      <c r="D821" s="88">
        <v>1</v>
      </c>
      <c r="E821" s="88">
        <v>11</v>
      </c>
      <c r="F821" s="88"/>
      <c r="G821" s="88"/>
      <c r="H821" s="88"/>
      <c r="I821" s="88"/>
      <c r="J821" s="89"/>
      <c r="K821" s="37">
        <f>K822</f>
        <v>487494</v>
      </c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>
        <f>W822</f>
        <v>1187807.4</v>
      </c>
      <c r="X821" s="37"/>
      <c r="Y821" s="37"/>
      <c r="Z821" s="37"/>
      <c r="AA821" s="37"/>
      <c r="AB821" s="37">
        <f>AB822</f>
        <v>4157325.9</v>
      </c>
      <c r="AC821" s="37">
        <f>AC822</f>
        <v>3253559.4</v>
      </c>
      <c r="AD821" s="189">
        <f t="shared" si="58"/>
        <v>78.26086956521739</v>
      </c>
    </row>
    <row r="822" spans="1:30" ht="25.5">
      <c r="A822" s="29" t="s">
        <v>51</v>
      </c>
      <c r="B822" s="115" t="s">
        <v>51</v>
      </c>
      <c r="C822" s="96" t="s">
        <v>128</v>
      </c>
      <c r="D822" s="88">
        <v>1</v>
      </c>
      <c r="E822" s="88">
        <v>11</v>
      </c>
      <c r="F822" s="88">
        <v>1</v>
      </c>
      <c r="G822" s="117">
        <v>903</v>
      </c>
      <c r="H822" s="88"/>
      <c r="I822" s="88"/>
      <c r="J822" s="89"/>
      <c r="K822" s="37">
        <f>K823</f>
        <v>487494</v>
      </c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>
        <f>W823+W846+W842</f>
        <v>1187807.4</v>
      </c>
      <c r="X822" s="37"/>
      <c r="Y822" s="37"/>
      <c r="Z822" s="37"/>
      <c r="AA822" s="37"/>
      <c r="AB822" s="37">
        <f>AB823+AB846+AB842</f>
        <v>4157325.9</v>
      </c>
      <c r="AC822" s="37">
        <f>AC823+AC846+AC842</f>
        <v>3253559.4</v>
      </c>
      <c r="AD822" s="189">
        <f t="shared" si="58"/>
        <v>78.26086956521739</v>
      </c>
    </row>
    <row r="823" spans="1:30" ht="35.25" customHeight="1" hidden="1">
      <c r="A823" s="6" t="s">
        <v>80</v>
      </c>
      <c r="B823" s="87" t="s">
        <v>80</v>
      </c>
      <c r="C823" s="96" t="s">
        <v>128</v>
      </c>
      <c r="D823" s="88">
        <v>1</v>
      </c>
      <c r="E823" s="88">
        <v>11</v>
      </c>
      <c r="F823" s="88">
        <v>1</v>
      </c>
      <c r="G823" s="117">
        <v>903</v>
      </c>
      <c r="H823" s="88">
        <v>12860</v>
      </c>
      <c r="I823" s="88">
        <v>12860</v>
      </c>
      <c r="J823" s="89"/>
      <c r="K823" s="37">
        <f>K824</f>
        <v>487494</v>
      </c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>
        <f>AB824</f>
        <v>0</v>
      </c>
      <c r="AC823" s="37"/>
      <c r="AD823" s="189" t="e">
        <f t="shared" si="58"/>
        <v>#DIV/0!</v>
      </c>
    </row>
    <row r="824" spans="1:30" ht="25.5" hidden="1">
      <c r="A824" s="5" t="s">
        <v>28</v>
      </c>
      <c r="B824" s="99" t="s">
        <v>28</v>
      </c>
      <c r="C824" s="84" t="s">
        <v>128</v>
      </c>
      <c r="D824" s="85">
        <v>1</v>
      </c>
      <c r="E824" s="85">
        <v>11</v>
      </c>
      <c r="F824" s="85">
        <v>1</v>
      </c>
      <c r="G824" s="122">
        <v>903</v>
      </c>
      <c r="H824" s="85">
        <v>12860</v>
      </c>
      <c r="I824" s="85">
        <v>12860</v>
      </c>
      <c r="J824" s="100">
        <v>300</v>
      </c>
      <c r="K824" s="34">
        <f>K825</f>
        <v>487494</v>
      </c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>
        <f>AB825</f>
        <v>0</v>
      </c>
      <c r="AC824" s="34"/>
      <c r="AD824" s="189" t="e">
        <f t="shared" si="58"/>
        <v>#DIV/0!</v>
      </c>
    </row>
    <row r="825" spans="1:30" ht="38.25" hidden="1">
      <c r="A825" s="5" t="s">
        <v>78</v>
      </c>
      <c r="B825" s="99" t="s">
        <v>78</v>
      </c>
      <c r="C825" s="84" t="s">
        <v>128</v>
      </c>
      <c r="D825" s="85">
        <v>1</v>
      </c>
      <c r="E825" s="85">
        <v>11</v>
      </c>
      <c r="F825" s="85">
        <v>1</v>
      </c>
      <c r="G825" s="122">
        <v>903</v>
      </c>
      <c r="H825" s="85">
        <v>12860</v>
      </c>
      <c r="I825" s="85">
        <v>12860</v>
      </c>
      <c r="J825" s="100">
        <v>320</v>
      </c>
      <c r="K825" s="34">
        <f>K826</f>
        <v>487494</v>
      </c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>
        <f>AB826</f>
        <v>0</v>
      </c>
      <c r="AC825" s="34"/>
      <c r="AD825" s="189" t="e">
        <f t="shared" si="58"/>
        <v>#DIV/0!</v>
      </c>
    </row>
    <row r="826" spans="1:30" s="3" customFormat="1" ht="39.75" customHeight="1" hidden="1">
      <c r="A826" s="5" t="s">
        <v>79</v>
      </c>
      <c r="B826" s="99" t="s">
        <v>79</v>
      </c>
      <c r="C826" s="84" t="s">
        <v>128</v>
      </c>
      <c r="D826" s="85">
        <v>1</v>
      </c>
      <c r="E826" s="85">
        <v>11</v>
      </c>
      <c r="F826" s="85">
        <v>1</v>
      </c>
      <c r="G826" s="122">
        <v>903</v>
      </c>
      <c r="H826" s="85">
        <v>12860</v>
      </c>
      <c r="I826" s="85">
        <v>12860</v>
      </c>
      <c r="J826" s="100">
        <v>322</v>
      </c>
      <c r="K826" s="34">
        <v>487494</v>
      </c>
      <c r="L826" s="34"/>
      <c r="M826" s="34"/>
      <c r="N826" s="34"/>
      <c r="O826" s="34"/>
      <c r="P826" s="34"/>
      <c r="Q826" s="34">
        <v>-487494</v>
      </c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>
        <f>K826+L826+Q826</f>
        <v>0</v>
      </c>
      <c r="AC826" s="34"/>
      <c r="AD826" s="189" t="e">
        <f t="shared" si="58"/>
        <v>#DIV/0!</v>
      </c>
    </row>
    <row r="827" spans="1:30" ht="63.75" hidden="1">
      <c r="A827" s="19" t="s">
        <v>199</v>
      </c>
      <c r="B827" s="63" t="s">
        <v>199</v>
      </c>
      <c r="C827" s="73" t="s">
        <v>128</v>
      </c>
      <c r="D827" s="64">
        <v>2</v>
      </c>
      <c r="E827" s="64"/>
      <c r="F827" s="64"/>
      <c r="G827" s="64"/>
      <c r="H827" s="64"/>
      <c r="I827" s="64"/>
      <c r="J827" s="41"/>
      <c r="K827" s="42">
        <f>K829</f>
        <v>0</v>
      </c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>
        <f>AB829</f>
        <v>0</v>
      </c>
      <c r="AC827" s="42"/>
      <c r="AD827" s="189" t="e">
        <f t="shared" si="58"/>
        <v>#DIV/0!</v>
      </c>
    </row>
    <row r="828" spans="1:30" ht="70.5" customHeight="1" hidden="1">
      <c r="A828" s="19" t="s">
        <v>198</v>
      </c>
      <c r="B828" s="63" t="s">
        <v>198</v>
      </c>
      <c r="C828" s="73" t="s">
        <v>128</v>
      </c>
      <c r="D828" s="64">
        <v>2</v>
      </c>
      <c r="E828" s="64">
        <v>11</v>
      </c>
      <c r="F828" s="64"/>
      <c r="G828" s="64"/>
      <c r="H828" s="64"/>
      <c r="I828" s="64"/>
      <c r="J828" s="41"/>
      <c r="K828" s="42">
        <f>K829</f>
        <v>0</v>
      </c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>
        <f>AB829</f>
        <v>0</v>
      </c>
      <c r="AC828" s="42"/>
      <c r="AD828" s="189" t="e">
        <f t="shared" si="58"/>
        <v>#DIV/0!</v>
      </c>
    </row>
    <row r="829" spans="1:30" ht="12.75" hidden="1">
      <c r="A829" s="19" t="s">
        <v>41</v>
      </c>
      <c r="B829" s="63" t="s">
        <v>41</v>
      </c>
      <c r="C829" s="73" t="s">
        <v>128</v>
      </c>
      <c r="D829" s="64">
        <v>2</v>
      </c>
      <c r="E829" s="64">
        <v>11</v>
      </c>
      <c r="F829" s="64">
        <v>1</v>
      </c>
      <c r="G829" s="64">
        <v>902</v>
      </c>
      <c r="H829" s="64"/>
      <c r="I829" s="64"/>
      <c r="J829" s="41"/>
      <c r="K829" s="42">
        <f>K834+K830+K838</f>
        <v>0</v>
      </c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>
        <f>AB834+AB830+AB838</f>
        <v>0</v>
      </c>
      <c r="AC829" s="42"/>
      <c r="AD829" s="189" t="e">
        <f t="shared" si="58"/>
        <v>#DIV/0!</v>
      </c>
    </row>
    <row r="830" spans="1:30" ht="140.25" hidden="1">
      <c r="A830" s="27" t="s">
        <v>202</v>
      </c>
      <c r="B830" s="141" t="s">
        <v>202</v>
      </c>
      <c r="C830" s="64" t="s">
        <v>76</v>
      </c>
      <c r="D830" s="64">
        <v>2</v>
      </c>
      <c r="E830" s="64">
        <v>11</v>
      </c>
      <c r="F830" s="64">
        <v>1</v>
      </c>
      <c r="G830" s="64">
        <v>902</v>
      </c>
      <c r="H830" s="73" t="s">
        <v>156</v>
      </c>
      <c r="I830" s="73" t="s">
        <v>156</v>
      </c>
      <c r="J830" s="41"/>
      <c r="K830" s="42">
        <f>K831</f>
        <v>0</v>
      </c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>
        <f>AB831</f>
        <v>0</v>
      </c>
      <c r="AC830" s="42"/>
      <c r="AD830" s="189" t="e">
        <f t="shared" si="58"/>
        <v>#DIV/0!</v>
      </c>
    </row>
    <row r="831" spans="1:30" ht="63.75" customHeight="1" hidden="1">
      <c r="A831" s="24" t="s">
        <v>141</v>
      </c>
      <c r="B831" s="76" t="s">
        <v>141</v>
      </c>
      <c r="C831" s="56" t="s">
        <v>76</v>
      </c>
      <c r="D831" s="56">
        <v>2</v>
      </c>
      <c r="E831" s="56">
        <v>11</v>
      </c>
      <c r="F831" s="56">
        <v>1</v>
      </c>
      <c r="G831" s="56">
        <v>902</v>
      </c>
      <c r="H831" s="55" t="s">
        <v>156</v>
      </c>
      <c r="I831" s="55" t="s">
        <v>156</v>
      </c>
      <c r="J831" s="57">
        <v>400</v>
      </c>
      <c r="K831" s="47">
        <f>K832</f>
        <v>0</v>
      </c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>
        <f>AB832</f>
        <v>0</v>
      </c>
      <c r="AC831" s="47"/>
      <c r="AD831" s="189" t="e">
        <f t="shared" si="58"/>
        <v>#DIV/0!</v>
      </c>
    </row>
    <row r="832" spans="1:30" ht="12.75" hidden="1">
      <c r="A832" s="25" t="s">
        <v>44</v>
      </c>
      <c r="B832" s="54" t="s">
        <v>44</v>
      </c>
      <c r="C832" s="56" t="s">
        <v>76</v>
      </c>
      <c r="D832" s="56">
        <v>2</v>
      </c>
      <c r="E832" s="56">
        <v>11</v>
      </c>
      <c r="F832" s="56">
        <v>1</v>
      </c>
      <c r="G832" s="56">
        <v>902</v>
      </c>
      <c r="H832" s="55" t="s">
        <v>156</v>
      </c>
      <c r="I832" s="55" t="s">
        <v>156</v>
      </c>
      <c r="J832" s="57">
        <v>410</v>
      </c>
      <c r="K832" s="47">
        <f>K833</f>
        <v>0</v>
      </c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>
        <f>AB833</f>
        <v>0</v>
      </c>
      <c r="AC832" s="47"/>
      <c r="AD832" s="189" t="e">
        <f t="shared" si="58"/>
        <v>#DIV/0!</v>
      </c>
    </row>
    <row r="833" spans="1:30" s="3" customFormat="1" ht="120" customHeight="1" hidden="1">
      <c r="A833" s="25" t="s">
        <v>39</v>
      </c>
      <c r="B833" s="54" t="s">
        <v>39</v>
      </c>
      <c r="C833" s="56" t="s">
        <v>76</v>
      </c>
      <c r="D833" s="56">
        <v>2</v>
      </c>
      <c r="E833" s="56">
        <v>11</v>
      </c>
      <c r="F833" s="56">
        <v>1</v>
      </c>
      <c r="G833" s="56">
        <v>902</v>
      </c>
      <c r="H833" s="55" t="s">
        <v>156</v>
      </c>
      <c r="I833" s="55" t="s">
        <v>156</v>
      </c>
      <c r="J833" s="57">
        <v>412</v>
      </c>
      <c r="K833" s="47">
        <v>0</v>
      </c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>
        <v>0</v>
      </c>
      <c r="AC833" s="47"/>
      <c r="AD833" s="189" t="e">
        <f t="shared" si="58"/>
        <v>#DIV/0!</v>
      </c>
    </row>
    <row r="834" spans="1:30" ht="114.75" hidden="1">
      <c r="A834" s="27" t="s">
        <v>157</v>
      </c>
      <c r="B834" s="141" t="s">
        <v>157</v>
      </c>
      <c r="C834" s="64" t="s">
        <v>76</v>
      </c>
      <c r="D834" s="64">
        <v>2</v>
      </c>
      <c r="E834" s="64">
        <v>11</v>
      </c>
      <c r="F834" s="64">
        <v>1</v>
      </c>
      <c r="G834" s="64">
        <v>902</v>
      </c>
      <c r="H834" s="73" t="s">
        <v>155</v>
      </c>
      <c r="I834" s="73" t="s">
        <v>155</v>
      </c>
      <c r="J834" s="41"/>
      <c r="K834" s="42">
        <f>K835</f>
        <v>0</v>
      </c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>
        <f>AB835</f>
        <v>0</v>
      </c>
      <c r="AC834" s="42"/>
      <c r="AD834" s="189" t="e">
        <f t="shared" si="58"/>
        <v>#DIV/0!</v>
      </c>
    </row>
    <row r="835" spans="1:30" ht="38.25" hidden="1">
      <c r="A835" s="24" t="s">
        <v>141</v>
      </c>
      <c r="B835" s="76" t="s">
        <v>141</v>
      </c>
      <c r="C835" s="56" t="s">
        <v>76</v>
      </c>
      <c r="D835" s="56">
        <v>2</v>
      </c>
      <c r="E835" s="56">
        <v>11</v>
      </c>
      <c r="F835" s="56">
        <v>1</v>
      </c>
      <c r="G835" s="56">
        <v>902</v>
      </c>
      <c r="H835" s="55" t="s">
        <v>155</v>
      </c>
      <c r="I835" s="55" t="s">
        <v>155</v>
      </c>
      <c r="J835" s="57">
        <v>400</v>
      </c>
      <c r="K835" s="47">
        <f>K836</f>
        <v>0</v>
      </c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>
        <f>AB836</f>
        <v>0</v>
      </c>
      <c r="AC835" s="47"/>
      <c r="AD835" s="189" t="e">
        <f t="shared" si="58"/>
        <v>#DIV/0!</v>
      </c>
    </row>
    <row r="836" spans="1:30" ht="12.75" hidden="1">
      <c r="A836" s="25" t="s">
        <v>44</v>
      </c>
      <c r="B836" s="54" t="s">
        <v>44</v>
      </c>
      <c r="C836" s="56" t="s">
        <v>76</v>
      </c>
      <c r="D836" s="56">
        <v>2</v>
      </c>
      <c r="E836" s="56">
        <v>11</v>
      </c>
      <c r="F836" s="56">
        <v>1</v>
      </c>
      <c r="G836" s="56">
        <v>902</v>
      </c>
      <c r="H836" s="55" t="s">
        <v>155</v>
      </c>
      <c r="I836" s="55" t="s">
        <v>155</v>
      </c>
      <c r="J836" s="57">
        <v>410</v>
      </c>
      <c r="K836" s="47">
        <f>K837</f>
        <v>0</v>
      </c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>
        <f>AB837</f>
        <v>0</v>
      </c>
      <c r="AC836" s="47"/>
      <c r="AD836" s="189" t="e">
        <f t="shared" si="58"/>
        <v>#DIV/0!</v>
      </c>
    </row>
    <row r="837" spans="1:30" s="3" customFormat="1" ht="51" hidden="1">
      <c r="A837" s="25" t="s">
        <v>39</v>
      </c>
      <c r="B837" s="54" t="s">
        <v>39</v>
      </c>
      <c r="C837" s="56" t="s">
        <v>76</v>
      </c>
      <c r="D837" s="56">
        <v>2</v>
      </c>
      <c r="E837" s="56">
        <v>11</v>
      </c>
      <c r="F837" s="56">
        <v>1</v>
      </c>
      <c r="G837" s="56">
        <v>902</v>
      </c>
      <c r="H837" s="55" t="s">
        <v>155</v>
      </c>
      <c r="I837" s="55" t="s">
        <v>155</v>
      </c>
      <c r="J837" s="57">
        <v>412</v>
      </c>
      <c r="K837" s="47">
        <v>0</v>
      </c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>
        <v>0</v>
      </c>
      <c r="AC837" s="47"/>
      <c r="AD837" s="189" t="e">
        <f t="shared" si="58"/>
        <v>#DIV/0!</v>
      </c>
    </row>
    <row r="838" spans="1:30" ht="114.75" hidden="1">
      <c r="A838" s="27" t="s">
        <v>157</v>
      </c>
      <c r="B838" s="141" t="s">
        <v>157</v>
      </c>
      <c r="C838" s="64" t="s">
        <v>76</v>
      </c>
      <c r="D838" s="64">
        <v>2</v>
      </c>
      <c r="E838" s="64">
        <v>11</v>
      </c>
      <c r="F838" s="64">
        <v>1</v>
      </c>
      <c r="G838" s="64">
        <v>902</v>
      </c>
      <c r="H838" s="73" t="s">
        <v>203</v>
      </c>
      <c r="I838" s="73" t="s">
        <v>203</v>
      </c>
      <c r="J838" s="142"/>
      <c r="K838" s="42">
        <f>K839</f>
        <v>0</v>
      </c>
      <c r="L838" s="143"/>
      <c r="M838" s="143"/>
      <c r="N838" s="143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  <c r="AA838" s="143"/>
      <c r="AB838" s="42">
        <f>AB839</f>
        <v>0</v>
      </c>
      <c r="AC838" s="42"/>
      <c r="AD838" s="189" t="e">
        <f t="shared" si="58"/>
        <v>#DIV/0!</v>
      </c>
    </row>
    <row r="839" spans="1:30" ht="38.25" hidden="1">
      <c r="A839" s="24" t="s">
        <v>141</v>
      </c>
      <c r="B839" s="76" t="s">
        <v>141</v>
      </c>
      <c r="C839" s="56" t="s">
        <v>76</v>
      </c>
      <c r="D839" s="56">
        <v>2</v>
      </c>
      <c r="E839" s="56">
        <v>11</v>
      </c>
      <c r="F839" s="56">
        <v>1</v>
      </c>
      <c r="G839" s="56">
        <v>902</v>
      </c>
      <c r="H839" s="55" t="s">
        <v>203</v>
      </c>
      <c r="I839" s="55" t="s">
        <v>203</v>
      </c>
      <c r="J839" s="57">
        <v>400</v>
      </c>
      <c r="K839" s="47">
        <f>K840</f>
        <v>0</v>
      </c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>
        <f>AB840</f>
        <v>0</v>
      </c>
      <c r="AC839" s="47"/>
      <c r="AD839" s="189" t="e">
        <f t="shared" si="58"/>
        <v>#DIV/0!</v>
      </c>
    </row>
    <row r="840" spans="1:30" ht="12.75" hidden="1">
      <c r="A840" s="25" t="s">
        <v>44</v>
      </c>
      <c r="B840" s="54" t="s">
        <v>44</v>
      </c>
      <c r="C840" s="56" t="s">
        <v>76</v>
      </c>
      <c r="D840" s="56">
        <v>2</v>
      </c>
      <c r="E840" s="56">
        <v>11</v>
      </c>
      <c r="F840" s="56">
        <v>1</v>
      </c>
      <c r="G840" s="56">
        <v>902</v>
      </c>
      <c r="H840" s="55" t="s">
        <v>203</v>
      </c>
      <c r="I840" s="55" t="s">
        <v>203</v>
      </c>
      <c r="J840" s="57">
        <v>410</v>
      </c>
      <c r="K840" s="47">
        <f>K841</f>
        <v>0</v>
      </c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>
        <f>AB841</f>
        <v>0</v>
      </c>
      <c r="AC840" s="47"/>
      <c r="AD840" s="189" t="e">
        <f t="shared" si="58"/>
        <v>#DIV/0!</v>
      </c>
    </row>
    <row r="841" spans="1:30" s="3" customFormat="1" ht="51" hidden="1">
      <c r="A841" s="25" t="s">
        <v>39</v>
      </c>
      <c r="B841" s="54" t="s">
        <v>39</v>
      </c>
      <c r="C841" s="56" t="s">
        <v>76</v>
      </c>
      <c r="D841" s="56">
        <v>2</v>
      </c>
      <c r="E841" s="56">
        <v>11</v>
      </c>
      <c r="F841" s="56">
        <v>1</v>
      </c>
      <c r="G841" s="56">
        <v>902</v>
      </c>
      <c r="H841" s="55" t="s">
        <v>203</v>
      </c>
      <c r="I841" s="55" t="s">
        <v>203</v>
      </c>
      <c r="J841" s="57">
        <v>412</v>
      </c>
      <c r="K841" s="47">
        <v>0</v>
      </c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>
        <v>0</v>
      </c>
      <c r="AC841" s="47"/>
      <c r="AD841" s="189" t="e">
        <f t="shared" si="58"/>
        <v>#DIV/0!</v>
      </c>
    </row>
    <row r="842" spans="1:30" s="3" customFormat="1" ht="87" customHeight="1">
      <c r="A842" s="39" t="s">
        <v>250</v>
      </c>
      <c r="B842" s="95" t="s">
        <v>340</v>
      </c>
      <c r="C842" s="96" t="s">
        <v>128</v>
      </c>
      <c r="D842" s="88">
        <v>1</v>
      </c>
      <c r="E842" s="88">
        <v>11</v>
      </c>
      <c r="F842" s="88">
        <v>1</v>
      </c>
      <c r="G842" s="117">
        <v>903</v>
      </c>
      <c r="H842" s="96" t="s">
        <v>261</v>
      </c>
      <c r="I842" s="96" t="s">
        <v>325</v>
      </c>
      <c r="J842" s="41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37">
        <f>W843</f>
        <v>1187807.4</v>
      </c>
      <c r="X842" s="42"/>
      <c r="Y842" s="42"/>
      <c r="Z842" s="42"/>
      <c r="AA842" s="42"/>
      <c r="AB842" s="37">
        <f aca="true" t="shared" si="60" ref="AB842:AC844">AB843</f>
        <v>4157325.9</v>
      </c>
      <c r="AC842" s="37">
        <f t="shared" si="60"/>
        <v>3253559.4</v>
      </c>
      <c r="AD842" s="189">
        <f t="shared" si="58"/>
        <v>78.26086956521739</v>
      </c>
    </row>
    <row r="843" spans="1:30" s="3" customFormat="1" ht="25.5">
      <c r="A843" s="5" t="s">
        <v>28</v>
      </c>
      <c r="B843" s="99" t="s">
        <v>28</v>
      </c>
      <c r="C843" s="84" t="s">
        <v>128</v>
      </c>
      <c r="D843" s="85">
        <v>1</v>
      </c>
      <c r="E843" s="85">
        <v>11</v>
      </c>
      <c r="F843" s="85">
        <v>1</v>
      </c>
      <c r="G843" s="122">
        <v>903</v>
      </c>
      <c r="H843" s="84" t="s">
        <v>261</v>
      </c>
      <c r="I843" s="84" t="s">
        <v>325</v>
      </c>
      <c r="J843" s="100">
        <v>300</v>
      </c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34">
        <f>W844</f>
        <v>1187807.4</v>
      </c>
      <c r="X843" s="47"/>
      <c r="Y843" s="47"/>
      <c r="Z843" s="47"/>
      <c r="AA843" s="47"/>
      <c r="AB843" s="34">
        <f t="shared" si="60"/>
        <v>4157325.9</v>
      </c>
      <c r="AC843" s="34">
        <f t="shared" si="60"/>
        <v>3253559.4</v>
      </c>
      <c r="AD843" s="191">
        <f t="shared" si="58"/>
        <v>78.26086956521739</v>
      </c>
    </row>
    <row r="844" spans="1:30" s="3" customFormat="1" ht="38.25">
      <c r="A844" s="5" t="s">
        <v>78</v>
      </c>
      <c r="B844" s="99" t="s">
        <v>78</v>
      </c>
      <c r="C844" s="84" t="s">
        <v>128</v>
      </c>
      <c r="D844" s="85">
        <v>1</v>
      </c>
      <c r="E844" s="85">
        <v>11</v>
      </c>
      <c r="F844" s="85">
        <v>1</v>
      </c>
      <c r="G844" s="122">
        <v>903</v>
      </c>
      <c r="H844" s="84" t="s">
        <v>261</v>
      </c>
      <c r="I844" s="84" t="s">
        <v>325</v>
      </c>
      <c r="J844" s="100">
        <v>320</v>
      </c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34">
        <f>W845</f>
        <v>1187807.4</v>
      </c>
      <c r="X844" s="47"/>
      <c r="Y844" s="47"/>
      <c r="Z844" s="47"/>
      <c r="AA844" s="47"/>
      <c r="AB844" s="34">
        <f t="shared" si="60"/>
        <v>4157325.9</v>
      </c>
      <c r="AC844" s="34">
        <f t="shared" si="60"/>
        <v>3253559.4</v>
      </c>
      <c r="AD844" s="191">
        <f t="shared" si="58"/>
        <v>78.26086956521739</v>
      </c>
    </row>
    <row r="845" spans="1:30" s="3" customFormat="1" ht="25.5">
      <c r="A845" s="5" t="s">
        <v>79</v>
      </c>
      <c r="B845" s="99" t="s">
        <v>79</v>
      </c>
      <c r="C845" s="84" t="s">
        <v>128</v>
      </c>
      <c r="D845" s="85">
        <v>1</v>
      </c>
      <c r="E845" s="85">
        <v>11</v>
      </c>
      <c r="F845" s="85">
        <v>1</v>
      </c>
      <c r="G845" s="122">
        <v>903</v>
      </c>
      <c r="H845" s="84" t="s">
        <v>261</v>
      </c>
      <c r="I845" s="84" t="s">
        <v>325</v>
      </c>
      <c r="J845" s="100">
        <v>322</v>
      </c>
      <c r="K845" s="47"/>
      <c r="L845" s="47"/>
      <c r="M845" s="47"/>
      <c r="N845" s="47"/>
      <c r="O845" s="47"/>
      <c r="P845" s="47"/>
      <c r="Q845" s="47">
        <v>487494</v>
      </c>
      <c r="R845" s="47"/>
      <c r="S845" s="47"/>
      <c r="T845" s="47"/>
      <c r="U845" s="47"/>
      <c r="V845" s="47"/>
      <c r="W845" s="47">
        <v>1187807.4</v>
      </c>
      <c r="X845" s="47"/>
      <c r="Y845" s="47"/>
      <c r="Z845" s="47"/>
      <c r="AA845" s="47"/>
      <c r="AB845" s="34">
        <v>4157325.9</v>
      </c>
      <c r="AC845" s="34">
        <v>3253559.4</v>
      </c>
      <c r="AD845" s="191">
        <f t="shared" si="58"/>
        <v>78.26086956521739</v>
      </c>
    </row>
    <row r="846" spans="1:30" s="3" customFormat="1" ht="51" hidden="1">
      <c r="A846" s="38" t="s">
        <v>250</v>
      </c>
      <c r="B846" s="133" t="s">
        <v>250</v>
      </c>
      <c r="C846" s="55" t="s">
        <v>128</v>
      </c>
      <c r="D846" s="56">
        <v>1</v>
      </c>
      <c r="E846" s="56">
        <v>11</v>
      </c>
      <c r="F846" s="56">
        <v>1</v>
      </c>
      <c r="G846" s="56">
        <v>903</v>
      </c>
      <c r="H846" s="55" t="s">
        <v>251</v>
      </c>
      <c r="I846" s="55" t="s">
        <v>251</v>
      </c>
      <c r="J846" s="5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>
        <f>AB847</f>
        <v>0</v>
      </c>
      <c r="AC846" s="47"/>
      <c r="AD846" s="189" t="e">
        <f t="shared" si="58"/>
        <v>#DIV/0!</v>
      </c>
    </row>
    <row r="847" spans="1:30" s="3" customFormat="1" ht="25.5" hidden="1">
      <c r="A847" s="5" t="s">
        <v>28</v>
      </c>
      <c r="B847" s="54" t="s">
        <v>28</v>
      </c>
      <c r="C847" s="55" t="s">
        <v>128</v>
      </c>
      <c r="D847" s="56">
        <v>1</v>
      </c>
      <c r="E847" s="56">
        <v>11</v>
      </c>
      <c r="F847" s="56">
        <v>1</v>
      </c>
      <c r="G847" s="56">
        <v>903</v>
      </c>
      <c r="H847" s="55" t="s">
        <v>251</v>
      </c>
      <c r="I847" s="55" t="s">
        <v>251</v>
      </c>
      <c r="J847" s="57">
        <v>300</v>
      </c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>
        <f>AB848</f>
        <v>0</v>
      </c>
      <c r="AC847" s="47"/>
      <c r="AD847" s="189" t="e">
        <f t="shared" si="58"/>
        <v>#DIV/0!</v>
      </c>
    </row>
    <row r="848" spans="1:30" s="3" customFormat="1" ht="38.25" hidden="1">
      <c r="A848" s="5" t="s">
        <v>78</v>
      </c>
      <c r="B848" s="54" t="s">
        <v>78</v>
      </c>
      <c r="C848" s="55" t="s">
        <v>128</v>
      </c>
      <c r="D848" s="56">
        <v>1</v>
      </c>
      <c r="E848" s="56">
        <v>11</v>
      </c>
      <c r="F848" s="56">
        <v>1</v>
      </c>
      <c r="G848" s="56">
        <v>903</v>
      </c>
      <c r="H848" s="55" t="s">
        <v>251</v>
      </c>
      <c r="I848" s="55" t="s">
        <v>251</v>
      </c>
      <c r="J848" s="57">
        <v>320</v>
      </c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>
        <f>AB849</f>
        <v>0</v>
      </c>
      <c r="AC848" s="47"/>
      <c r="AD848" s="189" t="e">
        <f aca="true" t="shared" si="61" ref="AD848:AD911">AC848/AB848*100</f>
        <v>#DIV/0!</v>
      </c>
    </row>
    <row r="849" spans="1:30" s="3" customFormat="1" ht="25.5" hidden="1">
      <c r="A849" s="5" t="s">
        <v>79</v>
      </c>
      <c r="B849" s="54" t="s">
        <v>79</v>
      </c>
      <c r="C849" s="55" t="s">
        <v>128</v>
      </c>
      <c r="D849" s="56">
        <v>1</v>
      </c>
      <c r="E849" s="56">
        <v>11</v>
      </c>
      <c r="F849" s="56">
        <v>1</v>
      </c>
      <c r="G849" s="56">
        <v>903</v>
      </c>
      <c r="H849" s="55" t="s">
        <v>251</v>
      </c>
      <c r="I849" s="55" t="s">
        <v>251</v>
      </c>
      <c r="J849" s="57">
        <v>322</v>
      </c>
      <c r="K849" s="47"/>
      <c r="L849" s="47"/>
      <c r="M849" s="47"/>
      <c r="N849" s="47"/>
      <c r="O849" s="47"/>
      <c r="P849" s="47">
        <v>1428357.42</v>
      </c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>
        <v>0</v>
      </c>
      <c r="AC849" s="47"/>
      <c r="AD849" s="189" t="e">
        <f t="shared" si="61"/>
        <v>#DIV/0!</v>
      </c>
    </row>
    <row r="850" spans="1:30" s="3" customFormat="1" ht="38.25">
      <c r="A850" s="5"/>
      <c r="B850" s="54" t="s">
        <v>355</v>
      </c>
      <c r="C850" s="73" t="s">
        <v>356</v>
      </c>
      <c r="D850" s="64"/>
      <c r="E850" s="64"/>
      <c r="F850" s="64"/>
      <c r="G850" s="64" t="s">
        <v>265</v>
      </c>
      <c r="H850" s="73"/>
      <c r="I850" s="73"/>
      <c r="J850" s="41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>
        <f>AB851</f>
        <v>19453564.689999998</v>
      </c>
      <c r="AC850" s="42"/>
      <c r="AD850" s="190">
        <f t="shared" si="61"/>
        <v>0</v>
      </c>
    </row>
    <row r="851" spans="1:30" s="3" customFormat="1" ht="12.75">
      <c r="A851" s="5"/>
      <c r="B851" s="87" t="s">
        <v>41</v>
      </c>
      <c r="C851" s="73" t="s">
        <v>356</v>
      </c>
      <c r="D851" s="64">
        <v>0</v>
      </c>
      <c r="E851" s="64">
        <v>11</v>
      </c>
      <c r="F851" s="56"/>
      <c r="G851" s="64">
        <v>902</v>
      </c>
      <c r="H851" s="55"/>
      <c r="I851" s="55"/>
      <c r="J851" s="5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2">
        <f>AB852+AB856+AB860</f>
        <v>19453564.689999998</v>
      </c>
      <c r="AC851" s="47"/>
      <c r="AD851" s="190">
        <f t="shared" si="61"/>
        <v>0</v>
      </c>
    </row>
    <row r="852" spans="1:30" s="3" customFormat="1" ht="51">
      <c r="A852" s="6"/>
      <c r="B852" s="95" t="s">
        <v>313</v>
      </c>
      <c r="C852" s="73" t="s">
        <v>356</v>
      </c>
      <c r="D852" s="64">
        <v>0</v>
      </c>
      <c r="E852" s="64">
        <v>11</v>
      </c>
      <c r="F852" s="64"/>
      <c r="G852" s="64">
        <v>902</v>
      </c>
      <c r="H852" s="73"/>
      <c r="I852" s="73" t="s">
        <v>237</v>
      </c>
      <c r="J852" s="41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>
        <f>AB853</f>
        <v>18749500.56</v>
      </c>
      <c r="AC852" s="42"/>
      <c r="AD852" s="190">
        <f t="shared" si="61"/>
        <v>0</v>
      </c>
    </row>
    <row r="853" spans="1:30" s="3" customFormat="1" ht="38.25">
      <c r="A853" s="5"/>
      <c r="B853" s="99" t="s">
        <v>133</v>
      </c>
      <c r="C853" s="55" t="s">
        <v>356</v>
      </c>
      <c r="D853" s="56">
        <v>0</v>
      </c>
      <c r="E853" s="56">
        <v>11</v>
      </c>
      <c r="F853" s="56"/>
      <c r="G853" s="56">
        <v>902</v>
      </c>
      <c r="H853" s="55"/>
      <c r="I853" s="55" t="s">
        <v>237</v>
      </c>
      <c r="J853" s="57">
        <v>200</v>
      </c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>
        <f>AB854</f>
        <v>18749500.56</v>
      </c>
      <c r="AC853" s="47"/>
      <c r="AD853" s="190">
        <f t="shared" si="61"/>
        <v>0</v>
      </c>
    </row>
    <row r="854" spans="1:30" s="3" customFormat="1" ht="38.25">
      <c r="A854" s="5"/>
      <c r="B854" s="99" t="s">
        <v>13</v>
      </c>
      <c r="C854" s="55" t="s">
        <v>356</v>
      </c>
      <c r="D854" s="56">
        <v>0</v>
      </c>
      <c r="E854" s="56">
        <v>11</v>
      </c>
      <c r="F854" s="56"/>
      <c r="G854" s="56">
        <v>902</v>
      </c>
      <c r="H854" s="55"/>
      <c r="I854" s="55" t="s">
        <v>237</v>
      </c>
      <c r="J854" s="57">
        <v>240</v>
      </c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>
        <f>AB855</f>
        <v>18749500.56</v>
      </c>
      <c r="AC854" s="47"/>
      <c r="AD854" s="190">
        <f t="shared" si="61"/>
        <v>0</v>
      </c>
    </row>
    <row r="855" spans="1:30" s="3" customFormat="1" ht="38.25">
      <c r="A855" s="5"/>
      <c r="B855" s="99" t="s">
        <v>134</v>
      </c>
      <c r="C855" s="55" t="s">
        <v>356</v>
      </c>
      <c r="D855" s="56">
        <v>0</v>
      </c>
      <c r="E855" s="56">
        <v>11</v>
      </c>
      <c r="F855" s="56"/>
      <c r="G855" s="56">
        <v>902</v>
      </c>
      <c r="H855" s="55"/>
      <c r="I855" s="55" t="s">
        <v>237</v>
      </c>
      <c r="J855" s="57">
        <v>244</v>
      </c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>
        <v>18749500.56</v>
      </c>
      <c r="AC855" s="47"/>
      <c r="AD855" s="190">
        <f t="shared" si="61"/>
        <v>0</v>
      </c>
    </row>
    <row r="856" spans="1:30" s="3" customFormat="1" ht="12.75">
      <c r="A856" s="5"/>
      <c r="B856" s="87" t="s">
        <v>357</v>
      </c>
      <c r="C856" s="73" t="s">
        <v>356</v>
      </c>
      <c r="D856" s="64">
        <v>0</v>
      </c>
      <c r="E856" s="64">
        <v>11</v>
      </c>
      <c r="F856" s="64"/>
      <c r="G856" s="64">
        <v>902</v>
      </c>
      <c r="H856" s="73"/>
      <c r="I856" s="73" t="s">
        <v>358</v>
      </c>
      <c r="J856" s="41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2">
        <f>AB857</f>
        <v>436239.32</v>
      </c>
      <c r="AC856" s="47"/>
      <c r="AD856" s="190">
        <f t="shared" si="61"/>
        <v>0</v>
      </c>
    </row>
    <row r="857" spans="1:30" s="3" customFormat="1" ht="38.25">
      <c r="A857" s="5"/>
      <c r="B857" s="99" t="s">
        <v>133</v>
      </c>
      <c r="C857" s="55" t="s">
        <v>356</v>
      </c>
      <c r="D857" s="56">
        <v>0</v>
      </c>
      <c r="E857" s="56">
        <v>11</v>
      </c>
      <c r="F857" s="56"/>
      <c r="G857" s="56">
        <v>902</v>
      </c>
      <c r="H857" s="55"/>
      <c r="I857" s="55" t="s">
        <v>358</v>
      </c>
      <c r="J857" s="57">
        <v>200</v>
      </c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>
        <f>AB858</f>
        <v>436239.32</v>
      </c>
      <c r="AC857" s="47"/>
      <c r="AD857" s="190">
        <f t="shared" si="61"/>
        <v>0</v>
      </c>
    </row>
    <row r="858" spans="1:30" s="3" customFormat="1" ht="38.25">
      <c r="A858" s="5"/>
      <c r="B858" s="99" t="s">
        <v>13</v>
      </c>
      <c r="C858" s="55" t="s">
        <v>356</v>
      </c>
      <c r="D858" s="56">
        <v>0</v>
      </c>
      <c r="E858" s="56">
        <v>11</v>
      </c>
      <c r="F858" s="56"/>
      <c r="G858" s="56">
        <v>902</v>
      </c>
      <c r="H858" s="55"/>
      <c r="I858" s="55" t="s">
        <v>358</v>
      </c>
      <c r="J858" s="57">
        <v>240</v>
      </c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>
        <f>AB859</f>
        <v>436239.32</v>
      </c>
      <c r="AC858" s="47"/>
      <c r="AD858" s="190">
        <f t="shared" si="61"/>
        <v>0</v>
      </c>
    </row>
    <row r="859" spans="1:30" s="3" customFormat="1" ht="38.25">
      <c r="A859" s="5"/>
      <c r="B859" s="99" t="s">
        <v>134</v>
      </c>
      <c r="C859" s="55" t="s">
        <v>356</v>
      </c>
      <c r="D859" s="56">
        <v>0</v>
      </c>
      <c r="E859" s="56">
        <v>11</v>
      </c>
      <c r="F859" s="56"/>
      <c r="G859" s="56">
        <v>902</v>
      </c>
      <c r="H859" s="55"/>
      <c r="I859" s="55" t="s">
        <v>358</v>
      </c>
      <c r="J859" s="57">
        <v>244</v>
      </c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>
        <v>436239.32</v>
      </c>
      <c r="AC859" s="47"/>
      <c r="AD859" s="190">
        <f t="shared" si="61"/>
        <v>0</v>
      </c>
    </row>
    <row r="860" spans="1:30" s="3" customFormat="1" ht="38.25">
      <c r="A860" s="5"/>
      <c r="B860" s="87" t="s">
        <v>312</v>
      </c>
      <c r="C860" s="73" t="s">
        <v>356</v>
      </c>
      <c r="D860" s="64">
        <v>0</v>
      </c>
      <c r="E860" s="64">
        <v>11</v>
      </c>
      <c r="F860" s="56"/>
      <c r="G860" s="64">
        <v>902</v>
      </c>
      <c r="H860" s="55"/>
      <c r="I860" s="73" t="s">
        <v>359</v>
      </c>
      <c r="J860" s="41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2">
        <f>AB861</f>
        <v>267824.81</v>
      </c>
      <c r="AC860" s="47"/>
      <c r="AD860" s="190">
        <f t="shared" si="61"/>
        <v>0</v>
      </c>
    </row>
    <row r="861" spans="1:30" s="3" customFormat="1" ht="38.25">
      <c r="A861" s="5"/>
      <c r="B861" s="99" t="s">
        <v>133</v>
      </c>
      <c r="C861" s="55" t="s">
        <v>356</v>
      </c>
      <c r="D861" s="56">
        <v>0</v>
      </c>
      <c r="E861" s="56">
        <v>11</v>
      </c>
      <c r="F861" s="56"/>
      <c r="G861" s="56">
        <v>902</v>
      </c>
      <c r="H861" s="55"/>
      <c r="I861" s="55" t="s">
        <v>359</v>
      </c>
      <c r="J861" s="57">
        <v>200</v>
      </c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>
        <f>AB862</f>
        <v>267824.81</v>
      </c>
      <c r="AC861" s="47"/>
      <c r="AD861" s="190">
        <f t="shared" si="61"/>
        <v>0</v>
      </c>
    </row>
    <row r="862" spans="1:30" s="3" customFormat="1" ht="38.25">
      <c r="A862" s="5"/>
      <c r="B862" s="99" t="s">
        <v>13</v>
      </c>
      <c r="C862" s="55" t="s">
        <v>356</v>
      </c>
      <c r="D862" s="56">
        <v>0</v>
      </c>
      <c r="E862" s="56">
        <v>11</v>
      </c>
      <c r="F862" s="56"/>
      <c r="G862" s="56">
        <v>902</v>
      </c>
      <c r="H862" s="55"/>
      <c r="I862" s="55" t="s">
        <v>359</v>
      </c>
      <c r="J862" s="57">
        <v>240</v>
      </c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>
        <f>AB863</f>
        <v>267824.81</v>
      </c>
      <c r="AC862" s="47"/>
      <c r="AD862" s="190">
        <f t="shared" si="61"/>
        <v>0</v>
      </c>
    </row>
    <row r="863" spans="1:30" s="3" customFormat="1" ht="39" customHeight="1">
      <c r="A863" s="5"/>
      <c r="B863" s="99" t="s">
        <v>134</v>
      </c>
      <c r="C863" s="55" t="s">
        <v>356</v>
      </c>
      <c r="D863" s="56">
        <v>0</v>
      </c>
      <c r="E863" s="56">
        <v>11</v>
      </c>
      <c r="F863" s="56"/>
      <c r="G863" s="56">
        <v>902</v>
      </c>
      <c r="H863" s="55"/>
      <c r="I863" s="55" t="s">
        <v>359</v>
      </c>
      <c r="J863" s="57">
        <v>244</v>
      </c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>
        <v>267824.81</v>
      </c>
      <c r="AC863" s="47"/>
      <c r="AD863" s="190">
        <f t="shared" si="61"/>
        <v>0</v>
      </c>
    </row>
    <row r="864" spans="1:30" ht="12.75">
      <c r="A864" s="6" t="s">
        <v>73</v>
      </c>
      <c r="B864" s="87" t="s">
        <v>73</v>
      </c>
      <c r="C864" s="88">
        <v>99</v>
      </c>
      <c r="D864" s="88"/>
      <c r="E864" s="88"/>
      <c r="F864" s="88"/>
      <c r="G864" s="88"/>
      <c r="H864" s="88"/>
      <c r="I864" s="88"/>
      <c r="J864" s="89"/>
      <c r="K864" s="37">
        <f>K869+K912+K901</f>
        <v>8255598.67</v>
      </c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>
        <f>W869+W912+W901+W897</f>
        <v>8854571.3</v>
      </c>
      <c r="X864" s="37"/>
      <c r="Y864" s="37"/>
      <c r="Z864" s="37"/>
      <c r="AA864" s="37"/>
      <c r="AB864" s="37">
        <f>AB869+AB912+AB901+AB865</f>
        <v>7371415.319999999</v>
      </c>
      <c r="AC864" s="37">
        <f>AC869+AC912+AC901+AC865</f>
        <v>3923748.46</v>
      </c>
      <c r="AD864" s="189">
        <f t="shared" si="61"/>
        <v>53.229241464039504</v>
      </c>
    </row>
    <row r="865" spans="1:30" ht="12.75">
      <c r="A865" s="6"/>
      <c r="B865" s="90" t="s">
        <v>41</v>
      </c>
      <c r="C865" s="64">
        <v>99</v>
      </c>
      <c r="D865" s="64">
        <v>0</v>
      </c>
      <c r="E865" s="73" t="s">
        <v>183</v>
      </c>
      <c r="F865" s="88"/>
      <c r="G865" s="64">
        <v>902</v>
      </c>
      <c r="H865" s="88"/>
      <c r="I865" s="88"/>
      <c r="J865" s="89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>
        <f aca="true" t="shared" si="62" ref="AB865:AC867">AB866</f>
        <v>105600</v>
      </c>
      <c r="AC865" s="37">
        <f t="shared" si="62"/>
        <v>105600</v>
      </c>
      <c r="AD865" s="189">
        <f t="shared" si="61"/>
        <v>100</v>
      </c>
    </row>
    <row r="866" spans="1:30" ht="24.75" customHeight="1">
      <c r="A866" s="6"/>
      <c r="B866" s="87" t="s">
        <v>316</v>
      </c>
      <c r="C866" s="64">
        <v>99</v>
      </c>
      <c r="D866" s="64">
        <v>0</v>
      </c>
      <c r="E866" s="73" t="s">
        <v>183</v>
      </c>
      <c r="F866" s="88"/>
      <c r="G866" s="64">
        <v>902</v>
      </c>
      <c r="H866" s="88"/>
      <c r="I866" s="64">
        <v>83030</v>
      </c>
      <c r="J866" s="89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>
        <f t="shared" si="62"/>
        <v>105600</v>
      </c>
      <c r="AC866" s="37">
        <f t="shared" si="62"/>
        <v>105600</v>
      </c>
      <c r="AD866" s="189">
        <f t="shared" si="61"/>
        <v>100</v>
      </c>
    </row>
    <row r="867" spans="1:30" ht="25.5">
      <c r="A867" s="6"/>
      <c r="B867" s="54" t="s">
        <v>28</v>
      </c>
      <c r="C867" s="56">
        <v>99</v>
      </c>
      <c r="D867" s="56">
        <v>0</v>
      </c>
      <c r="E867" s="55" t="s">
        <v>183</v>
      </c>
      <c r="F867" s="88"/>
      <c r="G867" s="56">
        <v>902</v>
      </c>
      <c r="H867" s="88"/>
      <c r="I867" s="56">
        <v>83030</v>
      </c>
      <c r="J867" s="57">
        <v>300</v>
      </c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4">
        <f t="shared" si="62"/>
        <v>105600</v>
      </c>
      <c r="AC867" s="34">
        <f t="shared" si="62"/>
        <v>105600</v>
      </c>
      <c r="AD867" s="191">
        <f t="shared" si="61"/>
        <v>100</v>
      </c>
    </row>
    <row r="868" spans="1:30" ht="12.75">
      <c r="A868" s="6"/>
      <c r="B868" s="54" t="s">
        <v>207</v>
      </c>
      <c r="C868" s="56">
        <v>99</v>
      </c>
      <c r="D868" s="56">
        <v>0</v>
      </c>
      <c r="E868" s="55" t="s">
        <v>183</v>
      </c>
      <c r="F868" s="88"/>
      <c r="G868" s="56">
        <v>902</v>
      </c>
      <c r="H868" s="88"/>
      <c r="I868" s="56">
        <v>83030</v>
      </c>
      <c r="J868" s="57">
        <v>360</v>
      </c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4">
        <v>105600</v>
      </c>
      <c r="AC868" s="34">
        <v>105600</v>
      </c>
      <c r="AD868" s="191">
        <f t="shared" si="61"/>
        <v>100</v>
      </c>
    </row>
    <row r="869" spans="1:30" ht="25.5">
      <c r="A869" s="10" t="s">
        <v>120</v>
      </c>
      <c r="B869" s="87" t="s">
        <v>120</v>
      </c>
      <c r="C869" s="88">
        <v>99</v>
      </c>
      <c r="D869" s="88">
        <v>0</v>
      </c>
      <c r="E869" s="96" t="s">
        <v>183</v>
      </c>
      <c r="F869" s="88">
        <v>0</v>
      </c>
      <c r="G869" s="88">
        <v>905</v>
      </c>
      <c r="H869" s="88"/>
      <c r="I869" s="88"/>
      <c r="J869" s="89"/>
      <c r="K869" s="37">
        <f>K870+K887+K883</f>
        <v>4092642.3200000003</v>
      </c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>
        <f>W870+W887+W883+W893</f>
        <v>4635385.91</v>
      </c>
      <c r="X869" s="37"/>
      <c r="Y869" s="37"/>
      <c r="Z869" s="37"/>
      <c r="AA869" s="37"/>
      <c r="AB869" s="37">
        <f>AB870+AB887+AB883+AB893+AB897</f>
        <v>4735385.91</v>
      </c>
      <c r="AC869" s="37">
        <f>AC870+AC887+AC883+AC893+AC897</f>
        <v>3092952.75</v>
      </c>
      <c r="AD869" s="189">
        <f t="shared" si="61"/>
        <v>65.31574846874518</v>
      </c>
    </row>
    <row r="870" spans="1:30" ht="41.25" customHeight="1">
      <c r="A870" s="6" t="s">
        <v>58</v>
      </c>
      <c r="B870" s="95" t="s">
        <v>58</v>
      </c>
      <c r="C870" s="88">
        <v>99</v>
      </c>
      <c r="D870" s="88">
        <v>0</v>
      </c>
      <c r="E870" s="96" t="s">
        <v>183</v>
      </c>
      <c r="F870" s="88">
        <v>0</v>
      </c>
      <c r="G870" s="88">
        <v>905</v>
      </c>
      <c r="H870" s="88">
        <v>10040</v>
      </c>
      <c r="I870" s="88">
        <v>80040</v>
      </c>
      <c r="J870" s="89"/>
      <c r="K870" s="37">
        <f>K871+K876+K879</f>
        <v>1996003</v>
      </c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>
        <f>W871+W876+W879</f>
        <v>2054634.6900000002</v>
      </c>
      <c r="X870" s="37"/>
      <c r="Y870" s="37"/>
      <c r="Z870" s="37"/>
      <c r="AA870" s="37"/>
      <c r="AB870" s="37">
        <f>AB871+AB876+AB879</f>
        <v>2054634.6900000002</v>
      </c>
      <c r="AC870" s="37">
        <f>AC871+AC876+AC879</f>
        <v>1366587.8499999999</v>
      </c>
      <c r="AD870" s="189">
        <f t="shared" si="61"/>
        <v>66.51244898430095</v>
      </c>
    </row>
    <row r="871" spans="1:30" ht="86.25" customHeight="1">
      <c r="A871" s="9" t="s">
        <v>8</v>
      </c>
      <c r="B871" s="99" t="s">
        <v>8</v>
      </c>
      <c r="C871" s="85">
        <v>99</v>
      </c>
      <c r="D871" s="85">
        <v>0</v>
      </c>
      <c r="E871" s="84" t="s">
        <v>183</v>
      </c>
      <c r="F871" s="85">
        <v>0</v>
      </c>
      <c r="G871" s="85">
        <v>905</v>
      </c>
      <c r="H871" s="85">
        <v>10040</v>
      </c>
      <c r="I871" s="85">
        <v>80040</v>
      </c>
      <c r="J871" s="100" t="s">
        <v>9</v>
      </c>
      <c r="K871" s="34">
        <f>K872</f>
        <v>1643102.87</v>
      </c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>
        <f>W872</f>
        <v>1647993.8800000001</v>
      </c>
      <c r="X871" s="34"/>
      <c r="Y871" s="34"/>
      <c r="Z871" s="34"/>
      <c r="AA871" s="34"/>
      <c r="AB871" s="34">
        <f>AB872</f>
        <v>1647993.8800000001</v>
      </c>
      <c r="AC871" s="34">
        <f>AC872</f>
        <v>1188212.43</v>
      </c>
      <c r="AD871" s="191">
        <f t="shared" si="61"/>
        <v>72.10053656267218</v>
      </c>
    </row>
    <row r="872" spans="1:30" ht="38.25">
      <c r="A872" s="9" t="s">
        <v>10</v>
      </c>
      <c r="B872" s="99" t="s">
        <v>10</v>
      </c>
      <c r="C872" s="85">
        <v>99</v>
      </c>
      <c r="D872" s="85">
        <v>0</v>
      </c>
      <c r="E872" s="84" t="s">
        <v>183</v>
      </c>
      <c r="F872" s="85">
        <v>0</v>
      </c>
      <c r="G872" s="85">
        <v>905</v>
      </c>
      <c r="H872" s="85">
        <v>10040</v>
      </c>
      <c r="I872" s="85">
        <v>80040</v>
      </c>
      <c r="J872" s="100" t="s">
        <v>11</v>
      </c>
      <c r="K872" s="34">
        <f>K873+K874+K875</f>
        <v>1643102.87</v>
      </c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>
        <f>W873+W874+W875</f>
        <v>1647993.8800000001</v>
      </c>
      <c r="X872" s="34"/>
      <c r="Y872" s="34"/>
      <c r="Z872" s="34"/>
      <c r="AA872" s="34"/>
      <c r="AB872" s="34">
        <f>AB873+AB874+AB875</f>
        <v>1647993.8800000001</v>
      </c>
      <c r="AC872" s="34">
        <f>AC873+AC874+AC875</f>
        <v>1188212.43</v>
      </c>
      <c r="AD872" s="191">
        <f t="shared" si="61"/>
        <v>72.10053656267218</v>
      </c>
    </row>
    <row r="873" spans="1:30" s="3" customFormat="1" ht="25.5">
      <c r="A873" s="9" t="s">
        <v>131</v>
      </c>
      <c r="B873" s="99" t="s">
        <v>131</v>
      </c>
      <c r="C873" s="85">
        <v>99</v>
      </c>
      <c r="D873" s="85">
        <v>0</v>
      </c>
      <c r="E873" s="84" t="s">
        <v>183</v>
      </c>
      <c r="F873" s="85">
        <v>0</v>
      </c>
      <c r="G873" s="85">
        <v>905</v>
      </c>
      <c r="H873" s="85">
        <v>10040</v>
      </c>
      <c r="I873" s="85">
        <v>80040</v>
      </c>
      <c r="J873" s="100">
        <v>121</v>
      </c>
      <c r="K873" s="34">
        <v>1211983.77</v>
      </c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>
        <v>1230740.31</v>
      </c>
      <c r="X873" s="34"/>
      <c r="Y873" s="34"/>
      <c r="Z873" s="34"/>
      <c r="AA873" s="34"/>
      <c r="AB873" s="34">
        <v>1230740.31</v>
      </c>
      <c r="AC873" s="34">
        <v>882586</v>
      </c>
      <c r="AD873" s="191">
        <f t="shared" si="61"/>
        <v>71.71179759278381</v>
      </c>
    </row>
    <row r="874" spans="1:30" ht="51">
      <c r="A874" s="9" t="s">
        <v>57</v>
      </c>
      <c r="B874" s="99" t="s">
        <v>57</v>
      </c>
      <c r="C874" s="85">
        <v>99</v>
      </c>
      <c r="D874" s="85">
        <v>0</v>
      </c>
      <c r="E874" s="84" t="s">
        <v>183</v>
      </c>
      <c r="F874" s="85">
        <v>0</v>
      </c>
      <c r="G874" s="85">
        <v>905</v>
      </c>
      <c r="H874" s="85">
        <v>10040</v>
      </c>
      <c r="I874" s="85">
        <v>80040</v>
      </c>
      <c r="J874" s="100">
        <v>122</v>
      </c>
      <c r="K874" s="34">
        <v>50000</v>
      </c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>
        <v>35000</v>
      </c>
      <c r="X874" s="34"/>
      <c r="Y874" s="34"/>
      <c r="Z874" s="34"/>
      <c r="AA874" s="34"/>
      <c r="AB874" s="34">
        <v>35000</v>
      </c>
      <c r="AC874" s="34">
        <v>35000</v>
      </c>
      <c r="AD874" s="191">
        <f t="shared" si="61"/>
        <v>100</v>
      </c>
    </row>
    <row r="875" spans="1:30" ht="63.75">
      <c r="A875" s="9" t="s">
        <v>132</v>
      </c>
      <c r="B875" s="99" t="s">
        <v>132</v>
      </c>
      <c r="C875" s="85">
        <v>99</v>
      </c>
      <c r="D875" s="85">
        <v>0</v>
      </c>
      <c r="E875" s="84" t="s">
        <v>183</v>
      </c>
      <c r="F875" s="85">
        <v>0</v>
      </c>
      <c r="G875" s="85">
        <v>905</v>
      </c>
      <c r="H875" s="85">
        <v>10040</v>
      </c>
      <c r="I875" s="85">
        <v>80040</v>
      </c>
      <c r="J875" s="100">
        <v>129</v>
      </c>
      <c r="K875" s="34">
        <v>381119.1</v>
      </c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>
        <v>382253.57</v>
      </c>
      <c r="X875" s="34"/>
      <c r="Y875" s="34"/>
      <c r="Z875" s="34"/>
      <c r="AA875" s="34"/>
      <c r="AB875" s="34">
        <v>382253.57</v>
      </c>
      <c r="AC875" s="34">
        <v>270626.43</v>
      </c>
      <c r="AD875" s="191">
        <f t="shared" si="61"/>
        <v>70.79762001961159</v>
      </c>
    </row>
    <row r="876" spans="1:30" ht="38.25">
      <c r="A876" s="9" t="s">
        <v>133</v>
      </c>
      <c r="B876" s="99" t="s">
        <v>133</v>
      </c>
      <c r="C876" s="85">
        <v>99</v>
      </c>
      <c r="D876" s="85">
        <v>0</v>
      </c>
      <c r="E876" s="84" t="s">
        <v>183</v>
      </c>
      <c r="F876" s="85">
        <v>0</v>
      </c>
      <c r="G876" s="85">
        <v>905</v>
      </c>
      <c r="H876" s="85">
        <v>10040</v>
      </c>
      <c r="I876" s="85">
        <v>80040</v>
      </c>
      <c r="J876" s="100">
        <v>200</v>
      </c>
      <c r="K876" s="34">
        <f>K877</f>
        <v>340900.13</v>
      </c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>
        <f>W877</f>
        <v>406640.81</v>
      </c>
      <c r="X876" s="34"/>
      <c r="Y876" s="34"/>
      <c r="Z876" s="34"/>
      <c r="AA876" s="34"/>
      <c r="AB876" s="34">
        <f>AB877</f>
        <v>406640.81</v>
      </c>
      <c r="AC876" s="34">
        <f>AC877</f>
        <v>178375.42</v>
      </c>
      <c r="AD876" s="191">
        <f t="shared" si="61"/>
        <v>43.86559725768794</v>
      </c>
    </row>
    <row r="877" spans="1:30" ht="38.25">
      <c r="A877" s="9" t="s">
        <v>13</v>
      </c>
      <c r="B877" s="99" t="s">
        <v>13</v>
      </c>
      <c r="C877" s="85">
        <v>99</v>
      </c>
      <c r="D877" s="85">
        <v>0</v>
      </c>
      <c r="E877" s="84" t="s">
        <v>183</v>
      </c>
      <c r="F877" s="85">
        <v>0</v>
      </c>
      <c r="G877" s="85">
        <v>905</v>
      </c>
      <c r="H877" s="85">
        <v>10040</v>
      </c>
      <c r="I877" s="85">
        <v>80040</v>
      </c>
      <c r="J877" s="100">
        <v>240</v>
      </c>
      <c r="K877" s="34">
        <f>K878</f>
        <v>340900.13</v>
      </c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>
        <f>W878</f>
        <v>406640.81</v>
      </c>
      <c r="X877" s="34"/>
      <c r="Y877" s="34"/>
      <c r="Z877" s="34"/>
      <c r="AA877" s="34"/>
      <c r="AB877" s="34">
        <f>AB878</f>
        <v>406640.81</v>
      </c>
      <c r="AC877" s="34">
        <f>AC878</f>
        <v>178375.42</v>
      </c>
      <c r="AD877" s="191">
        <f t="shared" si="61"/>
        <v>43.86559725768794</v>
      </c>
    </row>
    <row r="878" spans="1:30" ht="38.25">
      <c r="A878" s="9" t="s">
        <v>134</v>
      </c>
      <c r="B878" s="99" t="s">
        <v>134</v>
      </c>
      <c r="C878" s="85">
        <v>99</v>
      </c>
      <c r="D878" s="85">
        <v>0</v>
      </c>
      <c r="E878" s="84" t="s">
        <v>183</v>
      </c>
      <c r="F878" s="85">
        <v>0</v>
      </c>
      <c r="G878" s="85">
        <v>905</v>
      </c>
      <c r="H878" s="85">
        <v>10040</v>
      </c>
      <c r="I878" s="85">
        <v>80040</v>
      </c>
      <c r="J878" s="100">
        <v>244</v>
      </c>
      <c r="K878" s="34">
        <v>340900.13</v>
      </c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>
        <v>50000</v>
      </c>
      <c r="W878" s="34">
        <v>406640.81</v>
      </c>
      <c r="X878" s="34"/>
      <c r="Y878" s="34"/>
      <c r="Z878" s="34">
        <v>0</v>
      </c>
      <c r="AA878" s="34"/>
      <c r="AB878" s="34">
        <f>406640.81+Z878</f>
        <v>406640.81</v>
      </c>
      <c r="AC878" s="34">
        <v>178375.42</v>
      </c>
      <c r="AD878" s="191">
        <f t="shared" si="61"/>
        <v>43.86559725768794</v>
      </c>
    </row>
    <row r="879" spans="1:30" s="40" customFormat="1" ht="12.75" hidden="1">
      <c r="A879" s="25" t="s">
        <v>15</v>
      </c>
      <c r="B879" s="54" t="s">
        <v>15</v>
      </c>
      <c r="C879" s="56">
        <v>99</v>
      </c>
      <c r="D879" s="56">
        <v>0</v>
      </c>
      <c r="E879" s="55" t="s">
        <v>183</v>
      </c>
      <c r="F879" s="56">
        <v>0</v>
      </c>
      <c r="G879" s="56">
        <v>905</v>
      </c>
      <c r="H879" s="56">
        <v>10040</v>
      </c>
      <c r="I879" s="56">
        <v>80040</v>
      </c>
      <c r="J879" s="57" t="s">
        <v>16</v>
      </c>
      <c r="K879" s="47">
        <f>K880</f>
        <v>12000</v>
      </c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>
        <f>AB880</f>
        <v>0</v>
      </c>
      <c r="AC879" s="47"/>
      <c r="AD879" s="189" t="e">
        <f t="shared" si="61"/>
        <v>#DIV/0!</v>
      </c>
    </row>
    <row r="880" spans="1:30" s="40" customFormat="1" ht="12.75" hidden="1">
      <c r="A880" s="25" t="s">
        <v>42</v>
      </c>
      <c r="B880" s="54" t="s">
        <v>42</v>
      </c>
      <c r="C880" s="56">
        <v>99</v>
      </c>
      <c r="D880" s="56">
        <v>0</v>
      </c>
      <c r="E880" s="55" t="s">
        <v>183</v>
      </c>
      <c r="F880" s="56">
        <v>0</v>
      </c>
      <c r="G880" s="56">
        <v>905</v>
      </c>
      <c r="H880" s="56">
        <v>10040</v>
      </c>
      <c r="I880" s="56">
        <v>80040</v>
      </c>
      <c r="J880" s="57">
        <v>850</v>
      </c>
      <c r="K880" s="47">
        <f>K881+K882</f>
        <v>12000</v>
      </c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>
        <f>AB881+AB882</f>
        <v>0</v>
      </c>
      <c r="AC880" s="47"/>
      <c r="AD880" s="189" t="e">
        <f t="shared" si="61"/>
        <v>#DIV/0!</v>
      </c>
    </row>
    <row r="881" spans="1:30" s="40" customFormat="1" ht="12.75" hidden="1">
      <c r="A881" s="25" t="s">
        <v>137</v>
      </c>
      <c r="B881" s="54" t="s">
        <v>137</v>
      </c>
      <c r="C881" s="56">
        <v>99</v>
      </c>
      <c r="D881" s="56">
        <v>0</v>
      </c>
      <c r="E881" s="55" t="s">
        <v>183</v>
      </c>
      <c r="F881" s="56">
        <v>0</v>
      </c>
      <c r="G881" s="56">
        <v>905</v>
      </c>
      <c r="H881" s="56">
        <v>10040</v>
      </c>
      <c r="I881" s="56">
        <v>80040</v>
      </c>
      <c r="J881" s="57" t="s">
        <v>20</v>
      </c>
      <c r="K881" s="47">
        <v>12000</v>
      </c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>
        <v>0</v>
      </c>
      <c r="AC881" s="47"/>
      <c r="AD881" s="189" t="e">
        <f t="shared" si="61"/>
        <v>#DIV/0!</v>
      </c>
    </row>
    <row r="882" spans="1:30" ht="12.75" hidden="1">
      <c r="A882" s="5" t="s">
        <v>214</v>
      </c>
      <c r="B882" s="99" t="s">
        <v>214</v>
      </c>
      <c r="C882" s="85">
        <v>99</v>
      </c>
      <c r="D882" s="85">
        <v>0</v>
      </c>
      <c r="E882" s="84" t="s">
        <v>183</v>
      </c>
      <c r="F882" s="85">
        <v>0</v>
      </c>
      <c r="G882" s="85">
        <v>905</v>
      </c>
      <c r="H882" s="85">
        <v>10040</v>
      </c>
      <c r="I882" s="85">
        <v>10040</v>
      </c>
      <c r="J882" s="100">
        <v>853</v>
      </c>
      <c r="K882" s="34">
        <v>0</v>
      </c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>
        <v>0</v>
      </c>
      <c r="AC882" s="34"/>
      <c r="AD882" s="189" t="e">
        <f t="shared" si="61"/>
        <v>#DIV/0!</v>
      </c>
    </row>
    <row r="883" spans="1:30" ht="42.75" customHeight="1">
      <c r="A883" s="6" t="s">
        <v>225</v>
      </c>
      <c r="B883" s="95" t="s">
        <v>225</v>
      </c>
      <c r="C883" s="88">
        <v>99</v>
      </c>
      <c r="D883" s="88">
        <v>0</v>
      </c>
      <c r="E883" s="96" t="s">
        <v>183</v>
      </c>
      <c r="F883" s="88">
        <v>0</v>
      </c>
      <c r="G883" s="88">
        <v>905</v>
      </c>
      <c r="H883" s="88">
        <v>10042</v>
      </c>
      <c r="I883" s="88">
        <v>80070</v>
      </c>
      <c r="J883" s="93"/>
      <c r="K883" s="37">
        <f>K884</f>
        <v>420548.08</v>
      </c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37">
        <f>W884</f>
        <v>837480.73</v>
      </c>
      <c r="X883" s="94"/>
      <c r="Y883" s="94"/>
      <c r="Z883" s="94"/>
      <c r="AA883" s="94"/>
      <c r="AB883" s="37">
        <f aca="true" t="shared" si="63" ref="AB883:AC885">AB884</f>
        <v>837480.73</v>
      </c>
      <c r="AC883" s="37">
        <f t="shared" si="63"/>
        <v>450293.34</v>
      </c>
      <c r="AD883" s="189">
        <f t="shared" si="61"/>
        <v>53.767606091664945</v>
      </c>
    </row>
    <row r="884" spans="1:30" ht="38.25">
      <c r="A884" s="9" t="s">
        <v>133</v>
      </c>
      <c r="B884" s="99" t="s">
        <v>133</v>
      </c>
      <c r="C884" s="85">
        <v>99</v>
      </c>
      <c r="D884" s="85">
        <v>0</v>
      </c>
      <c r="E884" s="84" t="s">
        <v>183</v>
      </c>
      <c r="F884" s="85">
        <v>0</v>
      </c>
      <c r="G884" s="85">
        <v>905</v>
      </c>
      <c r="H884" s="85">
        <v>10042</v>
      </c>
      <c r="I884" s="85">
        <v>80070</v>
      </c>
      <c r="J884" s="100">
        <v>200</v>
      </c>
      <c r="K884" s="34">
        <f>K885</f>
        <v>420548.08</v>
      </c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>
        <f>W885</f>
        <v>837480.73</v>
      </c>
      <c r="X884" s="34"/>
      <c r="Y884" s="34"/>
      <c r="Z884" s="34"/>
      <c r="AA884" s="34"/>
      <c r="AB884" s="34">
        <f t="shared" si="63"/>
        <v>837480.73</v>
      </c>
      <c r="AC884" s="34">
        <f t="shared" si="63"/>
        <v>450293.34</v>
      </c>
      <c r="AD884" s="191">
        <f t="shared" si="61"/>
        <v>53.767606091664945</v>
      </c>
    </row>
    <row r="885" spans="1:30" ht="38.25">
      <c r="A885" s="9" t="s">
        <v>13</v>
      </c>
      <c r="B885" s="99" t="s">
        <v>13</v>
      </c>
      <c r="C885" s="85">
        <v>99</v>
      </c>
      <c r="D885" s="85">
        <v>0</v>
      </c>
      <c r="E885" s="84" t="s">
        <v>183</v>
      </c>
      <c r="F885" s="85">
        <v>0</v>
      </c>
      <c r="G885" s="85">
        <v>905</v>
      </c>
      <c r="H885" s="85">
        <v>10042</v>
      </c>
      <c r="I885" s="85">
        <v>80070</v>
      </c>
      <c r="J885" s="100">
        <v>240</v>
      </c>
      <c r="K885" s="34">
        <f>K886</f>
        <v>420548.08</v>
      </c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>
        <f>W886</f>
        <v>837480.73</v>
      </c>
      <c r="X885" s="34"/>
      <c r="Y885" s="34"/>
      <c r="Z885" s="34"/>
      <c r="AA885" s="34"/>
      <c r="AB885" s="34">
        <f t="shared" si="63"/>
        <v>837480.73</v>
      </c>
      <c r="AC885" s="34">
        <f t="shared" si="63"/>
        <v>450293.34</v>
      </c>
      <c r="AD885" s="191">
        <f t="shared" si="61"/>
        <v>53.767606091664945</v>
      </c>
    </row>
    <row r="886" spans="1:30" s="3" customFormat="1" ht="46.5" customHeight="1">
      <c r="A886" s="9" t="s">
        <v>134</v>
      </c>
      <c r="B886" s="99" t="s">
        <v>134</v>
      </c>
      <c r="C886" s="85">
        <v>99</v>
      </c>
      <c r="D886" s="85">
        <v>0</v>
      </c>
      <c r="E886" s="84" t="s">
        <v>183</v>
      </c>
      <c r="F886" s="85">
        <v>0</v>
      </c>
      <c r="G886" s="85">
        <v>905</v>
      </c>
      <c r="H886" s="85">
        <v>10042</v>
      </c>
      <c r="I886" s="85">
        <v>80070</v>
      </c>
      <c r="J886" s="100">
        <v>244</v>
      </c>
      <c r="K886" s="34">
        <v>420548.08</v>
      </c>
      <c r="L886" s="34"/>
      <c r="M886" s="34"/>
      <c r="N886" s="34"/>
      <c r="O886" s="34">
        <v>300000</v>
      </c>
      <c r="P886" s="34"/>
      <c r="Q886" s="34"/>
      <c r="R886" s="34"/>
      <c r="S886" s="34"/>
      <c r="T886" s="34"/>
      <c r="U886" s="34">
        <v>116932.65</v>
      </c>
      <c r="V886" s="34"/>
      <c r="W886" s="34">
        <v>837480.73</v>
      </c>
      <c r="X886" s="34"/>
      <c r="Y886" s="34"/>
      <c r="Z886" s="34"/>
      <c r="AA886" s="34"/>
      <c r="AB886" s="34">
        <v>837480.73</v>
      </c>
      <c r="AC886" s="34">
        <v>450293.34</v>
      </c>
      <c r="AD886" s="191">
        <f t="shared" si="61"/>
        <v>53.767606091664945</v>
      </c>
    </row>
    <row r="887" spans="1:30" ht="42" customHeight="1">
      <c r="A887" s="10" t="s">
        <v>40</v>
      </c>
      <c r="B887" s="95" t="s">
        <v>314</v>
      </c>
      <c r="C887" s="88">
        <v>99</v>
      </c>
      <c r="D887" s="88">
        <v>0</v>
      </c>
      <c r="E887" s="96" t="s">
        <v>183</v>
      </c>
      <c r="F887" s="88">
        <v>0</v>
      </c>
      <c r="G887" s="88">
        <v>905</v>
      </c>
      <c r="H887" s="88">
        <v>10050</v>
      </c>
      <c r="I887" s="88">
        <v>80030</v>
      </c>
      <c r="J887" s="93" t="s">
        <v>0</v>
      </c>
      <c r="K887" s="37">
        <f>K888</f>
        <v>1676091.24</v>
      </c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37">
        <f>W888</f>
        <v>1740270.49</v>
      </c>
      <c r="X887" s="94"/>
      <c r="Y887" s="94"/>
      <c r="Z887" s="94"/>
      <c r="AA887" s="94"/>
      <c r="AB887" s="37">
        <f>AB888</f>
        <v>1740270.49</v>
      </c>
      <c r="AC887" s="37">
        <f>AC888</f>
        <v>1176071.56</v>
      </c>
      <c r="AD887" s="189">
        <f t="shared" si="61"/>
        <v>67.57981398627291</v>
      </c>
    </row>
    <row r="888" spans="1:30" ht="76.5">
      <c r="A888" s="9" t="s">
        <v>8</v>
      </c>
      <c r="B888" s="99" t="s">
        <v>8</v>
      </c>
      <c r="C888" s="85">
        <v>99</v>
      </c>
      <c r="D888" s="85">
        <v>0</v>
      </c>
      <c r="E888" s="84" t="s">
        <v>183</v>
      </c>
      <c r="F888" s="85">
        <v>0</v>
      </c>
      <c r="G888" s="85">
        <v>905</v>
      </c>
      <c r="H888" s="85">
        <v>10050</v>
      </c>
      <c r="I888" s="85">
        <v>80030</v>
      </c>
      <c r="J888" s="100" t="s">
        <v>9</v>
      </c>
      <c r="K888" s="34">
        <f>K889</f>
        <v>1676091.24</v>
      </c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>
        <f>W889</f>
        <v>1740270.49</v>
      </c>
      <c r="X888" s="34"/>
      <c r="Y888" s="34"/>
      <c r="Z888" s="34"/>
      <c r="AA888" s="34"/>
      <c r="AB888" s="34">
        <f>AB889</f>
        <v>1740270.49</v>
      </c>
      <c r="AC888" s="34">
        <f>AC889</f>
        <v>1176071.56</v>
      </c>
      <c r="AD888" s="191">
        <f t="shared" si="61"/>
        <v>67.57981398627291</v>
      </c>
    </row>
    <row r="889" spans="1:30" ht="38.25">
      <c r="A889" s="9" t="s">
        <v>10</v>
      </c>
      <c r="B889" s="99" t="s">
        <v>10</v>
      </c>
      <c r="C889" s="85">
        <v>99</v>
      </c>
      <c r="D889" s="85">
        <v>0</v>
      </c>
      <c r="E889" s="84" t="s">
        <v>183</v>
      </c>
      <c r="F889" s="85">
        <v>0</v>
      </c>
      <c r="G889" s="85">
        <v>905</v>
      </c>
      <c r="H889" s="85">
        <v>10050</v>
      </c>
      <c r="I889" s="85">
        <v>80030</v>
      </c>
      <c r="J889" s="100" t="s">
        <v>11</v>
      </c>
      <c r="K889" s="34">
        <f>K890+K891+K892</f>
        <v>1676091.24</v>
      </c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>
        <f>W890+W891+W892</f>
        <v>1740270.49</v>
      </c>
      <c r="X889" s="34"/>
      <c r="Y889" s="34"/>
      <c r="Z889" s="34"/>
      <c r="AA889" s="34"/>
      <c r="AB889" s="34">
        <f>AB890+AB891+AB892</f>
        <v>1740270.49</v>
      </c>
      <c r="AC889" s="34">
        <f>AC890+AC891+AC892</f>
        <v>1176071.56</v>
      </c>
      <c r="AD889" s="191">
        <f t="shared" si="61"/>
        <v>67.57981398627291</v>
      </c>
    </row>
    <row r="890" spans="1:30" s="3" customFormat="1" ht="25.5">
      <c r="A890" s="9" t="s">
        <v>131</v>
      </c>
      <c r="B890" s="99" t="s">
        <v>131</v>
      </c>
      <c r="C890" s="85">
        <v>99</v>
      </c>
      <c r="D890" s="85">
        <v>0</v>
      </c>
      <c r="E890" s="84" t="s">
        <v>183</v>
      </c>
      <c r="F890" s="85">
        <v>0</v>
      </c>
      <c r="G890" s="85">
        <v>905</v>
      </c>
      <c r="H890" s="85">
        <v>10050</v>
      </c>
      <c r="I890" s="85">
        <v>80030</v>
      </c>
      <c r="J890" s="100">
        <v>121</v>
      </c>
      <c r="K890" s="34">
        <v>1232320.46</v>
      </c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>
        <v>1281613.28</v>
      </c>
      <c r="X890" s="34"/>
      <c r="Y890" s="34"/>
      <c r="Z890" s="34"/>
      <c r="AA890" s="34"/>
      <c r="AB890" s="34">
        <v>1281613.28</v>
      </c>
      <c r="AC890" s="34">
        <v>890329.8</v>
      </c>
      <c r="AD890" s="191">
        <f t="shared" si="61"/>
        <v>69.46945805680166</v>
      </c>
    </row>
    <row r="891" spans="1:30" ht="51">
      <c r="A891" s="9" t="s">
        <v>57</v>
      </c>
      <c r="B891" s="99" t="s">
        <v>57</v>
      </c>
      <c r="C891" s="85">
        <v>99</v>
      </c>
      <c r="D891" s="85">
        <v>0</v>
      </c>
      <c r="E891" s="84" t="s">
        <v>183</v>
      </c>
      <c r="F891" s="85">
        <v>0</v>
      </c>
      <c r="G891" s="85">
        <v>905</v>
      </c>
      <c r="H891" s="85">
        <v>10050</v>
      </c>
      <c r="I891" s="85">
        <v>80030</v>
      </c>
      <c r="J891" s="100">
        <v>122</v>
      </c>
      <c r="K891" s="34">
        <v>55000</v>
      </c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>
        <v>55000</v>
      </c>
      <c r="X891" s="34"/>
      <c r="Y891" s="34"/>
      <c r="Z891" s="34"/>
      <c r="AA891" s="34"/>
      <c r="AB891" s="34">
        <v>55000</v>
      </c>
      <c r="AC891" s="34">
        <v>30000</v>
      </c>
      <c r="AD891" s="191">
        <f t="shared" si="61"/>
        <v>54.54545454545454</v>
      </c>
    </row>
    <row r="892" spans="1:30" ht="63.75">
      <c r="A892" s="9" t="s">
        <v>132</v>
      </c>
      <c r="B892" s="99" t="s">
        <v>132</v>
      </c>
      <c r="C892" s="85">
        <v>99</v>
      </c>
      <c r="D892" s="85">
        <v>0</v>
      </c>
      <c r="E892" s="84" t="s">
        <v>183</v>
      </c>
      <c r="F892" s="85">
        <v>0</v>
      </c>
      <c r="G892" s="85">
        <v>905</v>
      </c>
      <c r="H892" s="85">
        <v>10050</v>
      </c>
      <c r="I892" s="85">
        <v>80030</v>
      </c>
      <c r="J892" s="100">
        <v>129</v>
      </c>
      <c r="K892" s="34">
        <v>388770.78</v>
      </c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>
        <v>403657.21</v>
      </c>
      <c r="X892" s="34"/>
      <c r="Y892" s="34"/>
      <c r="Z892" s="34"/>
      <c r="AA892" s="34"/>
      <c r="AB892" s="34">
        <v>403657.21</v>
      </c>
      <c r="AC892" s="34">
        <v>255741.76</v>
      </c>
      <c r="AD892" s="191">
        <f t="shared" si="61"/>
        <v>63.3561729270239</v>
      </c>
    </row>
    <row r="893" spans="1:30" ht="27" customHeight="1">
      <c r="A893" s="9"/>
      <c r="B893" s="87" t="s">
        <v>318</v>
      </c>
      <c r="C893" s="88">
        <v>99</v>
      </c>
      <c r="D893" s="88">
        <v>0</v>
      </c>
      <c r="E893" s="96" t="s">
        <v>183</v>
      </c>
      <c r="F893" s="88">
        <v>0</v>
      </c>
      <c r="G893" s="88">
        <v>905</v>
      </c>
      <c r="H893" s="88"/>
      <c r="I893" s="88">
        <v>83360</v>
      </c>
      <c r="J893" s="89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>
        <f>W894</f>
        <v>3000</v>
      </c>
      <c r="X893" s="37"/>
      <c r="Y893" s="37"/>
      <c r="Z893" s="37"/>
      <c r="AA893" s="37"/>
      <c r="AB893" s="37">
        <f>AB894</f>
        <v>3000</v>
      </c>
      <c r="AC893" s="37"/>
      <c r="AD893" s="190">
        <f t="shared" si="61"/>
        <v>0</v>
      </c>
    </row>
    <row r="894" spans="1:30" ht="12.75">
      <c r="A894" s="9"/>
      <c r="B894" s="99" t="s">
        <v>15</v>
      </c>
      <c r="C894" s="85">
        <v>99</v>
      </c>
      <c r="D894" s="85">
        <v>0</v>
      </c>
      <c r="E894" s="84" t="s">
        <v>183</v>
      </c>
      <c r="F894" s="85">
        <v>0</v>
      </c>
      <c r="G894" s="85">
        <v>905</v>
      </c>
      <c r="H894" s="85">
        <v>10040</v>
      </c>
      <c r="I894" s="85">
        <v>83360</v>
      </c>
      <c r="J894" s="100" t="s">
        <v>16</v>
      </c>
      <c r="K894" s="34" t="e">
        <f>K895</f>
        <v>#REF!</v>
      </c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>
        <f>W895</f>
        <v>3000</v>
      </c>
      <c r="X894" s="34"/>
      <c r="Y894" s="34"/>
      <c r="Z894" s="34"/>
      <c r="AA894" s="34"/>
      <c r="AB894" s="34">
        <f>AB895</f>
        <v>3000</v>
      </c>
      <c r="AC894" s="34"/>
      <c r="AD894" s="190">
        <f t="shared" si="61"/>
        <v>0</v>
      </c>
    </row>
    <row r="895" spans="1:30" ht="12.75">
      <c r="A895" s="9"/>
      <c r="B895" s="99" t="s">
        <v>42</v>
      </c>
      <c r="C895" s="85">
        <v>99</v>
      </c>
      <c r="D895" s="85">
        <v>0</v>
      </c>
      <c r="E895" s="84" t="s">
        <v>183</v>
      </c>
      <c r="F895" s="85">
        <v>0</v>
      </c>
      <c r="G895" s="85">
        <v>905</v>
      </c>
      <c r="H895" s="85">
        <v>10040</v>
      </c>
      <c r="I895" s="85">
        <v>83360</v>
      </c>
      <c r="J895" s="100">
        <v>850</v>
      </c>
      <c r="K895" s="34" t="e">
        <f>K896+#REF!</f>
        <v>#REF!</v>
      </c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>
        <f>W896</f>
        <v>3000</v>
      </c>
      <c r="X895" s="34"/>
      <c r="Y895" s="34"/>
      <c r="Z895" s="34"/>
      <c r="AA895" s="34"/>
      <c r="AB895" s="34">
        <f>AB896</f>
        <v>3000</v>
      </c>
      <c r="AC895" s="34"/>
      <c r="AD895" s="190">
        <f t="shared" si="61"/>
        <v>0</v>
      </c>
    </row>
    <row r="896" spans="1:30" ht="12.75">
      <c r="A896" s="9"/>
      <c r="B896" s="99" t="s">
        <v>137</v>
      </c>
      <c r="C896" s="85">
        <v>99</v>
      </c>
      <c r="D896" s="85">
        <v>0</v>
      </c>
      <c r="E896" s="84" t="s">
        <v>183</v>
      </c>
      <c r="F896" s="85">
        <v>0</v>
      </c>
      <c r="G896" s="85">
        <v>905</v>
      </c>
      <c r="H896" s="85">
        <v>10040</v>
      </c>
      <c r="I896" s="85">
        <v>83360</v>
      </c>
      <c r="J896" s="100" t="s">
        <v>20</v>
      </c>
      <c r="K896" s="34">
        <v>12000</v>
      </c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>
        <v>3000</v>
      </c>
      <c r="X896" s="34"/>
      <c r="Y896" s="34"/>
      <c r="Z896" s="34"/>
      <c r="AA896" s="34"/>
      <c r="AB896" s="34">
        <v>3000</v>
      </c>
      <c r="AC896" s="34"/>
      <c r="AD896" s="190">
        <f t="shared" si="61"/>
        <v>0</v>
      </c>
    </row>
    <row r="897" spans="1:30" s="3" customFormat="1" ht="49.5" customHeight="1">
      <c r="A897" s="10"/>
      <c r="B897" s="87" t="s">
        <v>345</v>
      </c>
      <c r="C897" s="88">
        <v>99</v>
      </c>
      <c r="D897" s="88">
        <v>0</v>
      </c>
      <c r="E897" s="96" t="s">
        <v>183</v>
      </c>
      <c r="F897" s="88">
        <v>0</v>
      </c>
      <c r="G897" s="88">
        <v>905</v>
      </c>
      <c r="H897" s="88"/>
      <c r="I897" s="88">
        <v>82580</v>
      </c>
      <c r="J897" s="89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>
        <f aca="true" t="shared" si="64" ref="AB897:AC899">AB898</f>
        <v>100000</v>
      </c>
      <c r="AC897" s="37">
        <f t="shared" si="64"/>
        <v>100000</v>
      </c>
      <c r="AD897" s="189">
        <f t="shared" si="61"/>
        <v>100</v>
      </c>
    </row>
    <row r="898" spans="1:30" ht="25.5">
      <c r="A898" s="9"/>
      <c r="B898" s="120" t="s">
        <v>28</v>
      </c>
      <c r="C898" s="85">
        <v>99</v>
      </c>
      <c r="D898" s="85">
        <v>0</v>
      </c>
      <c r="E898" s="84" t="s">
        <v>183</v>
      </c>
      <c r="F898" s="85">
        <v>0</v>
      </c>
      <c r="G898" s="85">
        <v>905</v>
      </c>
      <c r="H898" s="85"/>
      <c r="I898" s="85">
        <v>82580</v>
      </c>
      <c r="J898" s="100">
        <v>300</v>
      </c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>
        <f t="shared" si="64"/>
        <v>100000</v>
      </c>
      <c r="AC898" s="34">
        <f t="shared" si="64"/>
        <v>100000</v>
      </c>
      <c r="AD898" s="191">
        <f t="shared" si="61"/>
        <v>100</v>
      </c>
    </row>
    <row r="899" spans="1:30" ht="25.5">
      <c r="A899" s="9"/>
      <c r="B899" s="120" t="s">
        <v>50</v>
      </c>
      <c r="C899" s="85">
        <v>99</v>
      </c>
      <c r="D899" s="85">
        <v>0</v>
      </c>
      <c r="E899" s="84" t="s">
        <v>183</v>
      </c>
      <c r="F899" s="85">
        <v>0</v>
      </c>
      <c r="G899" s="85">
        <v>905</v>
      </c>
      <c r="H899" s="85"/>
      <c r="I899" s="85">
        <v>82580</v>
      </c>
      <c r="J899" s="100">
        <v>310</v>
      </c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>
        <f t="shared" si="64"/>
        <v>100000</v>
      </c>
      <c r="AC899" s="34">
        <f t="shared" si="64"/>
        <v>100000</v>
      </c>
      <c r="AD899" s="191">
        <f t="shared" si="61"/>
        <v>100</v>
      </c>
    </row>
    <row r="900" spans="1:30" ht="38.25">
      <c r="A900" s="9"/>
      <c r="B900" s="120" t="s">
        <v>33</v>
      </c>
      <c r="C900" s="85">
        <v>99</v>
      </c>
      <c r="D900" s="85">
        <v>0</v>
      </c>
      <c r="E900" s="84" t="s">
        <v>183</v>
      </c>
      <c r="F900" s="85">
        <v>0</v>
      </c>
      <c r="G900" s="85">
        <v>905</v>
      </c>
      <c r="H900" s="85"/>
      <c r="I900" s="85">
        <v>82580</v>
      </c>
      <c r="J900" s="100">
        <v>313</v>
      </c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>
        <v>50000</v>
      </c>
      <c r="AA900" s="34">
        <v>50000</v>
      </c>
      <c r="AB900" s="34">
        <f>Z900+AA900</f>
        <v>100000</v>
      </c>
      <c r="AC900" s="34">
        <v>100000</v>
      </c>
      <c r="AD900" s="191">
        <f t="shared" si="61"/>
        <v>100</v>
      </c>
    </row>
    <row r="901" spans="1:30" ht="12.75">
      <c r="A901" s="10" t="s">
        <v>119</v>
      </c>
      <c r="B901" s="87" t="s">
        <v>119</v>
      </c>
      <c r="C901" s="88">
        <v>99</v>
      </c>
      <c r="D901" s="88">
        <v>0</v>
      </c>
      <c r="E901" s="96" t="s">
        <v>183</v>
      </c>
      <c r="F901" s="88">
        <v>0</v>
      </c>
      <c r="G901" s="88">
        <v>904</v>
      </c>
      <c r="H901" s="88"/>
      <c r="I901" s="88"/>
      <c r="J901" s="89"/>
      <c r="K901" s="37">
        <f>K902+K908</f>
        <v>1662956.35</v>
      </c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>
        <f>W902+W908</f>
        <v>1719185.39</v>
      </c>
      <c r="X901" s="37"/>
      <c r="Y901" s="37"/>
      <c r="Z901" s="37"/>
      <c r="AA901" s="37"/>
      <c r="AB901" s="37">
        <f>AB902+AB908</f>
        <v>1719185.39</v>
      </c>
      <c r="AC901" s="37">
        <f>AC902+AC908</f>
        <v>725195.71</v>
      </c>
      <c r="AD901" s="189">
        <f t="shared" si="61"/>
        <v>42.182519361684435</v>
      </c>
    </row>
    <row r="902" spans="1:30" ht="55.5" customHeight="1">
      <c r="A902" s="5" t="s">
        <v>59</v>
      </c>
      <c r="B902" s="95" t="s">
        <v>315</v>
      </c>
      <c r="C902" s="88">
        <v>99</v>
      </c>
      <c r="D902" s="88">
        <v>0</v>
      </c>
      <c r="E902" s="96" t="s">
        <v>183</v>
      </c>
      <c r="F902" s="88">
        <v>0</v>
      </c>
      <c r="G902" s="88">
        <v>904</v>
      </c>
      <c r="H902" s="88">
        <v>10060</v>
      </c>
      <c r="I902" s="88">
        <v>80050</v>
      </c>
      <c r="J902" s="89"/>
      <c r="K902" s="37">
        <f>K903</f>
        <v>1477335.9000000001</v>
      </c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>
        <f>W903</f>
        <v>1533564.94</v>
      </c>
      <c r="X902" s="37"/>
      <c r="Y902" s="37"/>
      <c r="Z902" s="37"/>
      <c r="AA902" s="37"/>
      <c r="AB902" s="37">
        <f>AB903</f>
        <v>1533564.94</v>
      </c>
      <c r="AC902" s="37">
        <f>AC903</f>
        <v>611932.71</v>
      </c>
      <c r="AD902" s="189">
        <f t="shared" si="61"/>
        <v>39.90262779481644</v>
      </c>
    </row>
    <row r="903" spans="1:30" ht="76.5">
      <c r="A903" s="9" t="s">
        <v>8</v>
      </c>
      <c r="B903" s="99" t="s">
        <v>8</v>
      </c>
      <c r="C903" s="85">
        <v>99</v>
      </c>
      <c r="D903" s="85">
        <v>0</v>
      </c>
      <c r="E903" s="84" t="s">
        <v>183</v>
      </c>
      <c r="F903" s="85">
        <v>0</v>
      </c>
      <c r="G903" s="85">
        <v>904</v>
      </c>
      <c r="H903" s="85">
        <v>10060</v>
      </c>
      <c r="I903" s="85">
        <v>80050</v>
      </c>
      <c r="J903" s="100">
        <v>100</v>
      </c>
      <c r="K903" s="34">
        <f>K904</f>
        <v>1477335.9000000001</v>
      </c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>
        <f>W904</f>
        <v>1533564.94</v>
      </c>
      <c r="X903" s="34"/>
      <c r="Y903" s="34"/>
      <c r="Z903" s="34"/>
      <c r="AA903" s="34"/>
      <c r="AB903" s="34">
        <f>AB904</f>
        <v>1533564.94</v>
      </c>
      <c r="AC903" s="34">
        <f>AC904</f>
        <v>611932.71</v>
      </c>
      <c r="AD903" s="191">
        <f t="shared" si="61"/>
        <v>39.90262779481644</v>
      </c>
    </row>
    <row r="904" spans="1:30" ht="38.25">
      <c r="A904" s="9" t="s">
        <v>10</v>
      </c>
      <c r="B904" s="99" t="s">
        <v>10</v>
      </c>
      <c r="C904" s="85">
        <v>99</v>
      </c>
      <c r="D904" s="85">
        <v>0</v>
      </c>
      <c r="E904" s="84" t="s">
        <v>183</v>
      </c>
      <c r="F904" s="85">
        <v>0</v>
      </c>
      <c r="G904" s="85">
        <v>904</v>
      </c>
      <c r="H904" s="85">
        <v>10060</v>
      </c>
      <c r="I904" s="85">
        <v>80050</v>
      </c>
      <c r="J904" s="100" t="s">
        <v>11</v>
      </c>
      <c r="K904" s="34">
        <f>K905+K906+K907</f>
        <v>1477335.9000000001</v>
      </c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>
        <f>W905+W906+W907</f>
        <v>1533564.94</v>
      </c>
      <c r="X904" s="34"/>
      <c r="Y904" s="34"/>
      <c r="Z904" s="34"/>
      <c r="AA904" s="34"/>
      <c r="AB904" s="34">
        <f>AB905+AB906+AB907</f>
        <v>1533564.94</v>
      </c>
      <c r="AC904" s="34">
        <f>AC905+AC906+AC907</f>
        <v>611932.71</v>
      </c>
      <c r="AD904" s="191">
        <f t="shared" si="61"/>
        <v>39.90262779481644</v>
      </c>
    </row>
    <row r="905" spans="1:30" ht="25.5">
      <c r="A905" s="9" t="s">
        <v>131</v>
      </c>
      <c r="B905" s="99" t="s">
        <v>131</v>
      </c>
      <c r="C905" s="85">
        <v>99</v>
      </c>
      <c r="D905" s="85">
        <v>0</v>
      </c>
      <c r="E905" s="84" t="s">
        <v>183</v>
      </c>
      <c r="F905" s="85">
        <v>0</v>
      </c>
      <c r="G905" s="85">
        <v>904</v>
      </c>
      <c r="H905" s="85">
        <v>10060</v>
      </c>
      <c r="I905" s="85">
        <v>80050</v>
      </c>
      <c r="J905" s="100">
        <v>121</v>
      </c>
      <c r="K905" s="34">
        <v>1079666.59</v>
      </c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>
        <v>1122853.25</v>
      </c>
      <c r="X905" s="34"/>
      <c r="Y905" s="34"/>
      <c r="Z905" s="34"/>
      <c r="AA905" s="34"/>
      <c r="AB905" s="34">
        <v>1122853.25</v>
      </c>
      <c r="AC905" s="34">
        <v>452524.28</v>
      </c>
      <c r="AD905" s="191">
        <f t="shared" si="61"/>
        <v>40.301284250635604</v>
      </c>
    </row>
    <row r="906" spans="1:30" ht="51">
      <c r="A906" s="9" t="s">
        <v>57</v>
      </c>
      <c r="B906" s="99" t="s">
        <v>57</v>
      </c>
      <c r="C906" s="85">
        <v>99</v>
      </c>
      <c r="D906" s="85">
        <v>0</v>
      </c>
      <c r="E906" s="84" t="s">
        <v>183</v>
      </c>
      <c r="F906" s="85">
        <v>0</v>
      </c>
      <c r="G906" s="85">
        <v>904</v>
      </c>
      <c r="H906" s="85">
        <v>10060</v>
      </c>
      <c r="I906" s="85">
        <v>80050</v>
      </c>
      <c r="J906" s="100">
        <v>122</v>
      </c>
      <c r="K906" s="34">
        <v>55000</v>
      </c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>
        <v>55000</v>
      </c>
      <c r="X906" s="34"/>
      <c r="Y906" s="34"/>
      <c r="Z906" s="34"/>
      <c r="AA906" s="34"/>
      <c r="AB906" s="34">
        <v>55000</v>
      </c>
      <c r="AC906" s="34">
        <v>25000</v>
      </c>
      <c r="AD906" s="191">
        <f t="shared" si="61"/>
        <v>45.45454545454545</v>
      </c>
    </row>
    <row r="907" spans="1:30" ht="63.75">
      <c r="A907" s="9" t="s">
        <v>132</v>
      </c>
      <c r="B907" s="99" t="s">
        <v>132</v>
      </c>
      <c r="C907" s="85">
        <v>99</v>
      </c>
      <c r="D907" s="85">
        <v>0</v>
      </c>
      <c r="E907" s="84" t="s">
        <v>183</v>
      </c>
      <c r="F907" s="85">
        <v>0</v>
      </c>
      <c r="G907" s="85">
        <v>904</v>
      </c>
      <c r="H907" s="85">
        <v>10060</v>
      </c>
      <c r="I907" s="85">
        <v>80050</v>
      </c>
      <c r="J907" s="100">
        <v>129</v>
      </c>
      <c r="K907" s="34">
        <v>342669.31</v>
      </c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>
        <v>355711.69</v>
      </c>
      <c r="X907" s="34"/>
      <c r="Y907" s="34"/>
      <c r="Z907" s="34"/>
      <c r="AA907" s="34"/>
      <c r="AB907" s="34">
        <v>355711.69</v>
      </c>
      <c r="AC907" s="34">
        <v>134408.43</v>
      </c>
      <c r="AD907" s="191">
        <f t="shared" si="61"/>
        <v>37.78577813959389</v>
      </c>
    </row>
    <row r="908" spans="1:30" ht="42.75" customHeight="1">
      <c r="A908" s="15" t="s">
        <v>60</v>
      </c>
      <c r="B908" s="95" t="s">
        <v>58</v>
      </c>
      <c r="C908" s="88">
        <v>99</v>
      </c>
      <c r="D908" s="88">
        <v>0</v>
      </c>
      <c r="E908" s="96" t="s">
        <v>183</v>
      </c>
      <c r="F908" s="88">
        <v>0</v>
      </c>
      <c r="G908" s="88">
        <v>904</v>
      </c>
      <c r="H908" s="88">
        <v>10070</v>
      </c>
      <c r="I908" s="88">
        <v>80040</v>
      </c>
      <c r="J908" s="93"/>
      <c r="K908" s="37">
        <f>K909</f>
        <v>185620.45</v>
      </c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37">
        <f>W909</f>
        <v>185620.45</v>
      </c>
      <c r="X908" s="94"/>
      <c r="Y908" s="94"/>
      <c r="Z908" s="94"/>
      <c r="AA908" s="94"/>
      <c r="AB908" s="37">
        <f aca="true" t="shared" si="65" ref="AB908:AC910">AB909</f>
        <v>185620.45</v>
      </c>
      <c r="AC908" s="37">
        <f t="shared" si="65"/>
        <v>113263</v>
      </c>
      <c r="AD908" s="189">
        <f t="shared" si="61"/>
        <v>61.01860005188006</v>
      </c>
    </row>
    <row r="909" spans="1:30" ht="38.25">
      <c r="A909" s="9" t="s">
        <v>133</v>
      </c>
      <c r="B909" s="99" t="s">
        <v>133</v>
      </c>
      <c r="C909" s="85">
        <v>99</v>
      </c>
      <c r="D909" s="85">
        <v>0</v>
      </c>
      <c r="E909" s="84" t="s">
        <v>183</v>
      </c>
      <c r="F909" s="85">
        <v>0</v>
      </c>
      <c r="G909" s="85">
        <v>904</v>
      </c>
      <c r="H909" s="85">
        <v>10070</v>
      </c>
      <c r="I909" s="85">
        <v>80040</v>
      </c>
      <c r="J909" s="100" t="s">
        <v>12</v>
      </c>
      <c r="K909" s="34">
        <f>K910</f>
        <v>185620.45</v>
      </c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>
        <f>W910</f>
        <v>185620.45</v>
      </c>
      <c r="X909" s="34"/>
      <c r="Y909" s="34"/>
      <c r="Z909" s="34"/>
      <c r="AA909" s="34"/>
      <c r="AB909" s="34">
        <f t="shared" si="65"/>
        <v>185620.45</v>
      </c>
      <c r="AC909" s="34">
        <f t="shared" si="65"/>
        <v>113263</v>
      </c>
      <c r="AD909" s="191">
        <f t="shared" si="61"/>
        <v>61.01860005188006</v>
      </c>
    </row>
    <row r="910" spans="1:30" ht="38.25">
      <c r="A910" s="9" t="s">
        <v>13</v>
      </c>
      <c r="B910" s="99" t="s">
        <v>13</v>
      </c>
      <c r="C910" s="85">
        <v>99</v>
      </c>
      <c r="D910" s="85">
        <v>0</v>
      </c>
      <c r="E910" s="84" t="s">
        <v>183</v>
      </c>
      <c r="F910" s="85">
        <v>0</v>
      </c>
      <c r="G910" s="85">
        <v>904</v>
      </c>
      <c r="H910" s="85">
        <v>10070</v>
      </c>
      <c r="I910" s="85">
        <v>80040</v>
      </c>
      <c r="J910" s="100">
        <v>240</v>
      </c>
      <c r="K910" s="34">
        <f>K911</f>
        <v>185620.45</v>
      </c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>
        <f>W911</f>
        <v>185620.45</v>
      </c>
      <c r="X910" s="34"/>
      <c r="Y910" s="34"/>
      <c r="Z910" s="34"/>
      <c r="AA910" s="34"/>
      <c r="AB910" s="34">
        <f t="shared" si="65"/>
        <v>185620.45</v>
      </c>
      <c r="AC910" s="34">
        <f t="shared" si="65"/>
        <v>113263</v>
      </c>
      <c r="AD910" s="191">
        <f t="shared" si="61"/>
        <v>61.01860005188006</v>
      </c>
    </row>
    <row r="911" spans="1:30" s="3" customFormat="1" ht="38.25">
      <c r="A911" s="9" t="s">
        <v>134</v>
      </c>
      <c r="B911" s="99" t="s">
        <v>134</v>
      </c>
      <c r="C911" s="85">
        <v>99</v>
      </c>
      <c r="D911" s="85">
        <v>0</v>
      </c>
      <c r="E911" s="84" t="s">
        <v>183</v>
      </c>
      <c r="F911" s="85">
        <v>0</v>
      </c>
      <c r="G911" s="85">
        <v>904</v>
      </c>
      <c r="H911" s="85">
        <v>10070</v>
      </c>
      <c r="I911" s="85">
        <v>80040</v>
      </c>
      <c r="J911" s="100">
        <v>244</v>
      </c>
      <c r="K911" s="34">
        <v>185620.45</v>
      </c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>
        <v>185620.45</v>
      </c>
      <c r="X911" s="34"/>
      <c r="Y911" s="34"/>
      <c r="Z911" s="34"/>
      <c r="AA911" s="34"/>
      <c r="AB911" s="34">
        <v>185620.45</v>
      </c>
      <c r="AC911" s="34">
        <v>113263</v>
      </c>
      <c r="AD911" s="191">
        <f t="shared" si="61"/>
        <v>61.01860005188006</v>
      </c>
    </row>
    <row r="912" spans="1:30" ht="36.75" customHeight="1">
      <c r="A912" s="11" t="s">
        <v>41</v>
      </c>
      <c r="B912" s="147" t="s">
        <v>54</v>
      </c>
      <c r="C912" s="88">
        <v>99</v>
      </c>
      <c r="D912" s="88">
        <v>0</v>
      </c>
      <c r="E912" s="96" t="s">
        <v>183</v>
      </c>
      <c r="F912" s="88">
        <v>0</v>
      </c>
      <c r="G912" s="88">
        <v>961</v>
      </c>
      <c r="H912" s="88"/>
      <c r="I912" s="88"/>
      <c r="J912" s="89"/>
      <c r="K912" s="37">
        <f>K913</f>
        <v>2500000</v>
      </c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>
        <f>W913</f>
        <v>2500000</v>
      </c>
      <c r="X912" s="37"/>
      <c r="Y912" s="37"/>
      <c r="Z912" s="37"/>
      <c r="AA912" s="37"/>
      <c r="AB912" s="37">
        <f>AB913</f>
        <v>811244.02</v>
      </c>
      <c r="AC912" s="37"/>
      <c r="AD912" s="190">
        <f aca="true" t="shared" si="66" ref="AD912:AD918">AC912/AB912*100</f>
        <v>0</v>
      </c>
    </row>
    <row r="913" spans="1:30" ht="30" customHeight="1">
      <c r="A913" s="6" t="s">
        <v>116</v>
      </c>
      <c r="B913" s="162" t="s">
        <v>316</v>
      </c>
      <c r="C913" s="88">
        <v>99</v>
      </c>
      <c r="D913" s="88">
        <v>0</v>
      </c>
      <c r="E913" s="96" t="s">
        <v>183</v>
      </c>
      <c r="F913" s="88">
        <v>0</v>
      </c>
      <c r="G913" s="88">
        <v>961</v>
      </c>
      <c r="H913" s="88">
        <v>10120</v>
      </c>
      <c r="I913" s="88">
        <v>83030</v>
      </c>
      <c r="J913" s="89"/>
      <c r="K913" s="37">
        <f>K916+K914</f>
        <v>2500000</v>
      </c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>
        <f>W916+W914</f>
        <v>2500000</v>
      </c>
      <c r="X913" s="37"/>
      <c r="Y913" s="37"/>
      <c r="Z913" s="37"/>
      <c r="AA913" s="37"/>
      <c r="AB913" s="37">
        <f>AB916+AB914</f>
        <v>811244.02</v>
      </c>
      <c r="AC913" s="37"/>
      <c r="AD913" s="190">
        <f t="shared" si="66"/>
        <v>0</v>
      </c>
    </row>
    <row r="914" spans="1:30" s="40" customFormat="1" ht="25.5" hidden="1">
      <c r="A914" s="20" t="s">
        <v>28</v>
      </c>
      <c r="B914" s="54" t="s">
        <v>28</v>
      </c>
      <c r="C914" s="56">
        <v>99</v>
      </c>
      <c r="D914" s="56">
        <v>0</v>
      </c>
      <c r="E914" s="55" t="s">
        <v>183</v>
      </c>
      <c r="F914" s="56">
        <v>0</v>
      </c>
      <c r="G914" s="56">
        <v>902</v>
      </c>
      <c r="H914" s="56">
        <v>10120</v>
      </c>
      <c r="I914" s="56">
        <v>83030</v>
      </c>
      <c r="J914" s="57">
        <v>300</v>
      </c>
      <c r="K914" s="47">
        <f>K915</f>
        <v>0</v>
      </c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>
        <f>W915</f>
        <v>0</v>
      </c>
      <c r="X914" s="47"/>
      <c r="Y914" s="47"/>
      <c r="Z914" s="47"/>
      <c r="AA914" s="47"/>
      <c r="AB914" s="47">
        <f>AB915</f>
        <v>0</v>
      </c>
      <c r="AC914" s="47"/>
      <c r="AD914" s="190" t="e">
        <f t="shared" si="66"/>
        <v>#DIV/0!</v>
      </c>
    </row>
    <row r="915" spans="1:30" s="40" customFormat="1" ht="12.75" hidden="1">
      <c r="A915" s="25" t="s">
        <v>207</v>
      </c>
      <c r="B915" s="54" t="s">
        <v>207</v>
      </c>
      <c r="C915" s="56">
        <v>99</v>
      </c>
      <c r="D915" s="56">
        <v>0</v>
      </c>
      <c r="E915" s="55" t="s">
        <v>183</v>
      </c>
      <c r="F915" s="56">
        <v>0</v>
      </c>
      <c r="G915" s="56">
        <v>902</v>
      </c>
      <c r="H915" s="56">
        <v>10120</v>
      </c>
      <c r="I915" s="56">
        <v>83030</v>
      </c>
      <c r="J915" s="57">
        <v>360</v>
      </c>
      <c r="K915" s="47">
        <v>0</v>
      </c>
      <c r="L915" s="47"/>
      <c r="M915" s="47"/>
      <c r="N915" s="47"/>
      <c r="O915" s="47"/>
      <c r="P915" s="47">
        <v>5537</v>
      </c>
      <c r="Q915" s="47"/>
      <c r="R915" s="47"/>
      <c r="S915" s="47">
        <v>70000</v>
      </c>
      <c r="T915" s="47"/>
      <c r="U915" s="47"/>
      <c r="V915" s="47">
        <v>13931</v>
      </c>
      <c r="W915" s="47">
        <v>0</v>
      </c>
      <c r="X915" s="47"/>
      <c r="Y915" s="47"/>
      <c r="Z915" s="47"/>
      <c r="AA915" s="47"/>
      <c r="AB915" s="47">
        <v>0</v>
      </c>
      <c r="AC915" s="47"/>
      <c r="AD915" s="190" t="e">
        <f t="shared" si="66"/>
        <v>#DIV/0!</v>
      </c>
    </row>
    <row r="916" spans="1:30" s="3" customFormat="1" ht="12.75">
      <c r="A916" s="5" t="s">
        <v>15</v>
      </c>
      <c r="B916" s="87" t="s">
        <v>15</v>
      </c>
      <c r="C916" s="85">
        <v>99</v>
      </c>
      <c r="D916" s="85">
        <v>0</v>
      </c>
      <c r="E916" s="84" t="s">
        <v>183</v>
      </c>
      <c r="F916" s="85">
        <v>0</v>
      </c>
      <c r="G916" s="85">
        <v>961</v>
      </c>
      <c r="H916" s="85">
        <v>10120</v>
      </c>
      <c r="I916" s="85">
        <v>83030</v>
      </c>
      <c r="J916" s="100">
        <v>800</v>
      </c>
      <c r="K916" s="34">
        <f>K917</f>
        <v>2500000</v>
      </c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>
        <f>W917</f>
        <v>2500000</v>
      </c>
      <c r="X916" s="34"/>
      <c r="Y916" s="34"/>
      <c r="Z916" s="34"/>
      <c r="AA916" s="34"/>
      <c r="AB916" s="34">
        <f>AB917</f>
        <v>811244.02</v>
      </c>
      <c r="AC916" s="34"/>
      <c r="AD916" s="190">
        <f t="shared" si="66"/>
        <v>0</v>
      </c>
    </row>
    <row r="917" spans="1:30" ht="12.75">
      <c r="A917" s="5" t="s">
        <v>27</v>
      </c>
      <c r="B917" s="99" t="s">
        <v>27</v>
      </c>
      <c r="C917" s="85">
        <v>99</v>
      </c>
      <c r="D917" s="85">
        <v>0</v>
      </c>
      <c r="E917" s="84" t="s">
        <v>183</v>
      </c>
      <c r="F917" s="85">
        <v>0</v>
      </c>
      <c r="G917" s="85">
        <v>961</v>
      </c>
      <c r="H917" s="85">
        <v>10120</v>
      </c>
      <c r="I917" s="85">
        <v>83030</v>
      </c>
      <c r="J917" s="100">
        <v>870</v>
      </c>
      <c r="K917" s="34">
        <v>2500000</v>
      </c>
      <c r="L917" s="34"/>
      <c r="M917" s="34">
        <v>-356189.64</v>
      </c>
      <c r="N917" s="34">
        <v>-121410.64</v>
      </c>
      <c r="O917" s="34">
        <v>-272152</v>
      </c>
      <c r="P917" s="34">
        <v>-85513</v>
      </c>
      <c r="Q917" s="34">
        <v>-308838.72</v>
      </c>
      <c r="R917" s="34"/>
      <c r="S917" s="34">
        <v>-170000</v>
      </c>
      <c r="T917" s="34">
        <v>-30000</v>
      </c>
      <c r="U917" s="34">
        <v>-28500</v>
      </c>
      <c r="V917" s="34">
        <v>-407591.54</v>
      </c>
      <c r="W917" s="34">
        <v>2500000</v>
      </c>
      <c r="X917" s="34"/>
      <c r="Y917" s="34">
        <v>-49998</v>
      </c>
      <c r="Z917" s="34"/>
      <c r="AA917" s="34">
        <v>-1150002</v>
      </c>
      <c r="AB917" s="34">
        <v>811244.02</v>
      </c>
      <c r="AC917" s="34"/>
      <c r="AD917" s="190">
        <f t="shared" si="66"/>
        <v>0</v>
      </c>
    </row>
    <row r="918" spans="2:30" ht="12.75">
      <c r="B918" s="199" t="s">
        <v>75</v>
      </c>
      <c r="C918" s="200"/>
      <c r="D918" s="200"/>
      <c r="E918" s="200"/>
      <c r="F918" s="200"/>
      <c r="G918" s="200"/>
      <c r="H918" s="200"/>
      <c r="I918" s="200"/>
      <c r="J918" s="200"/>
      <c r="K918" s="37">
        <f>K17+K447+K480+K705+K737+K819+K864</f>
        <v>773042605.4</v>
      </c>
      <c r="L918" s="146">
        <f>SUM(L17:L917)</f>
        <v>23921620.009999998</v>
      </c>
      <c r="M918" s="146">
        <f>SUM(M17:M917)</f>
        <v>4000000.0000000005</v>
      </c>
      <c r="N918" s="146">
        <f>SUM(N17:N917)</f>
        <v>16693196</v>
      </c>
      <c r="O918" s="146"/>
      <c r="P918" s="146">
        <f>SUM(P17:P917)</f>
        <v>27652321.759999998</v>
      </c>
      <c r="Q918" s="146"/>
      <c r="R918" s="146"/>
      <c r="S918" s="146"/>
      <c r="T918" s="146"/>
      <c r="U918" s="146">
        <f>SUM(U17:U917)</f>
        <v>29217891.029999994</v>
      </c>
      <c r="V918" s="146"/>
      <c r="W918" s="37">
        <f>W17+W447+W480+W705+W737+W819+W864</f>
        <v>917475313.8000001</v>
      </c>
      <c r="X918" s="146">
        <f>SUM(X17:X917)</f>
        <v>30000000</v>
      </c>
      <c r="Y918" s="146">
        <f>SUM(Y17:Y917)</f>
        <v>2843930</v>
      </c>
      <c r="Z918" s="146">
        <f>SUM(Z17:Z917)</f>
        <v>181070</v>
      </c>
      <c r="AA918" s="146">
        <f>SUM(AA17:AA917)</f>
        <v>-2566054.1399999997</v>
      </c>
      <c r="AB918" s="37">
        <f>AB17+AB447+AB480+AB705+AB737+AB819+AB864+AB850</f>
        <v>1017800245.8</v>
      </c>
      <c r="AC918" s="37">
        <f>AC17+AC447+AC480+AC705+AC737+AC819+AC864+AC850</f>
        <v>614136417.41</v>
      </c>
      <c r="AD918" s="189">
        <f t="shared" si="66"/>
        <v>60.339582343810825</v>
      </c>
    </row>
    <row r="919" ht="9.75" customHeight="1"/>
    <row r="920" ht="12.75" hidden="1"/>
    <row r="925" spans="2:29" s="3" customFormat="1" ht="12.75">
      <c r="B925" s="165" t="s">
        <v>346</v>
      </c>
      <c r="C925" s="169"/>
      <c r="D925" s="169"/>
      <c r="E925" s="169"/>
      <c r="F925" s="169"/>
      <c r="G925" s="171"/>
      <c r="H925" s="171"/>
      <c r="I925" s="197" t="s">
        <v>265</v>
      </c>
      <c r="J925" s="201"/>
      <c r="K925" s="201"/>
      <c r="L925" s="201"/>
      <c r="M925" s="201"/>
      <c r="N925" s="201"/>
      <c r="O925" s="201"/>
      <c r="P925" s="201"/>
      <c r="Q925" s="201"/>
      <c r="R925" s="201"/>
      <c r="S925" s="201"/>
      <c r="T925" s="201"/>
      <c r="U925" s="201"/>
      <c r="V925" s="201"/>
      <c r="W925" s="201"/>
      <c r="X925" s="201"/>
      <c r="Y925" s="201"/>
      <c r="Z925" s="201"/>
      <c r="AA925" s="201"/>
      <c r="AB925" s="201"/>
      <c r="AC925" s="180"/>
    </row>
    <row r="926" spans="2:29" ht="15.75">
      <c r="B926" s="166"/>
      <c r="C926" s="167"/>
      <c r="D926" s="167"/>
      <c r="E926" s="167"/>
      <c r="F926" s="167"/>
      <c r="G926" s="168"/>
      <c r="H926" s="168"/>
      <c r="I926" s="196"/>
      <c r="J926" s="196"/>
      <c r="K926" s="196"/>
      <c r="L926" s="196"/>
      <c r="M926" s="196"/>
      <c r="N926" s="196"/>
      <c r="O926" s="196"/>
      <c r="P926" s="196"/>
      <c r="Q926" s="196"/>
      <c r="R926" s="196"/>
      <c r="S926" s="196"/>
      <c r="T926" s="196"/>
      <c r="U926" s="196"/>
      <c r="V926" s="196"/>
      <c r="W926" s="196"/>
      <c r="X926" s="196"/>
      <c r="Y926" s="196"/>
      <c r="Z926" s="196"/>
      <c r="AA926" s="196"/>
      <c r="AB926" s="197"/>
      <c r="AC926" s="179"/>
    </row>
  </sheetData>
  <sheetProtection/>
  <mergeCells count="6">
    <mergeCell ref="B13:AD13"/>
    <mergeCell ref="I926:AB926"/>
    <mergeCell ref="E1:J1"/>
    <mergeCell ref="B918:J918"/>
    <mergeCell ref="I925:AB925"/>
    <mergeCell ref="J11:A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2018-11-02T07:34:16Z</dcterms:modified>
  <cp:category/>
  <cp:version/>
  <cp:contentType/>
  <cp:contentStatus/>
</cp:coreProperties>
</file>