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45" windowWidth="14805" windowHeight="4770" activeTab="0"/>
  </bookViews>
  <sheets>
    <sheet name="Прогр исп на 01 07 2018" sheetId="1" r:id="rId1"/>
  </sheets>
  <definedNames>
    <definedName name="_xlnm.Print_Titles" localSheetId="0">'Прогр исп на 01 07 2018'!$14:$15</definedName>
    <definedName name="_xlnm.Print_Area" localSheetId="0">'Прогр исп на 01 07 2018'!$A$1:$AD$913</definedName>
  </definedNames>
  <calcPr fullCalcOnLoad="1"/>
</workbook>
</file>

<file path=xl/sharedStrings.xml><?xml version="1.0" encoding="utf-8"?>
<sst xmlns="http://schemas.openxmlformats.org/spreadsheetml/2006/main" count="2899" uniqueCount="366">
  <si>
    <t/>
  </si>
  <si>
    <t>Наименование</t>
  </si>
  <si>
    <t>ГРБС</t>
  </si>
  <si>
    <t>ВР</t>
  </si>
  <si>
    <t>1</t>
  </si>
  <si>
    <t>2</t>
  </si>
  <si>
    <t>3</t>
  </si>
  <si>
    <t>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</si>
  <si>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</si>
  <si>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</si>
  <si>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</si>
  <si>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</si>
  <si>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</si>
  <si>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</si>
  <si>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</si>
  <si>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</si>
  <si>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</si>
  <si>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</si>
  <si>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</si>
  <si>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</si>
  <si>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</si>
  <si>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</si>
  <si>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</si>
  <si>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</si>
  <si>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казенных учреждений</t>
  </si>
  <si>
    <t>110</t>
  </si>
  <si>
    <t>Материально-техническое, финансовое обеспечение деятельности и подготовка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</si>
  <si>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Резервные средства</t>
  </si>
  <si>
    <t>Социальное обеспечение и иные выплаты населению</t>
  </si>
  <si>
    <t>300</t>
  </si>
  <si>
    <t>Приобретение товаров, работ, услуг в пользу граждан в целях их социального обеспечения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</si>
  <si>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</si>
  <si>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</si>
  <si>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Пособия, компенсации, меры социальной поддержки по публичным нормативным обязательствам</t>
  </si>
  <si>
    <t>Библиотеки</t>
  </si>
  <si>
    <t>Обслуживание государственного (муниципального) долга</t>
  </si>
  <si>
    <t>700</t>
  </si>
  <si>
    <t>Обеспечение сохранности жилых помещений, закрепленных за детьми-сиротами и детьми, оставшимися без попечения родителей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</si>
  <si>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</si>
  <si>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Бюджетные инвестиции на приобретение объектов недвижимого имущества в государственную (муниципальную) собственность</t>
  </si>
  <si>
    <t>Обеспечение деятельности депутатов представительного органа муниципального образования</t>
  </si>
  <si>
    <t>Клинцовская городская администрация</t>
  </si>
  <si>
    <t>Уплата налогов,сборов и иных платежей</t>
  </si>
  <si>
    <t>Капитальный ремонт муниципального жилищного фонда</t>
  </si>
  <si>
    <t>Бюджетные инвестиции</t>
  </si>
  <si>
    <t>Уличное освещение</t>
  </si>
  <si>
    <t xml:space="preserve">Озеленение </t>
  </si>
  <si>
    <t>Расходы по организации и содержанию мест захоронения</t>
  </si>
  <si>
    <t>Прочие мероприятия по благоустройству городских округов и поселений</t>
  </si>
  <si>
    <t>Субсидии бюджетным учреждениям</t>
  </si>
  <si>
    <t>Публичные нормативные социальные выплаты гражданам</t>
  </si>
  <si>
    <t>Комитет по управлению имуществом города Клинцы</t>
  </si>
  <si>
    <t>Отдел образования Клинцовской городской администрации</t>
  </si>
  <si>
    <t>Дошкольные образовательные организации</t>
  </si>
  <si>
    <t>Финансовое управление Клинцовской городской администрации</t>
  </si>
  <si>
    <t>Обслуживание муниципального долга</t>
  </si>
  <si>
    <t>Условно утвержденные расходы</t>
  </si>
  <si>
    <t>Иные выплаты персоналу государственных (муниципальных) органов, за исключением фонда оплаты труда</t>
  </si>
  <si>
    <t>Руководство и управление в сфере установленных функций органов местного самоуправления</t>
  </si>
  <si>
    <t>Обеспечение деятельности председателя контрольно-счетного органа муниципального образования и его заместителей</t>
  </si>
  <si>
    <t>Обеспечение деятельности контрольно-счетного органа муниципального образования</t>
  </si>
  <si>
    <t>Повышение энергетической эффективности и обеспечение энергосбережения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</si>
  <si>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</si>
  <si>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Оценка имущества, признание прав и урегулирование отношений по государственной и муниципальной собственности</t>
  </si>
  <si>
    <t>Обеспечение деятельности общеобразовательных организаций</t>
  </si>
  <si>
    <t>Руководство и управление в сфере установленны функций органов местного самоуправления</t>
  </si>
  <si>
    <t>Предоставление субсидий бюджетным, автономным учреждениям и иным некоммерческим организациям</t>
  </si>
  <si>
    <t>ГП</t>
  </si>
  <si>
    <t>ППГП</t>
  </si>
  <si>
    <t>НР</t>
  </si>
  <si>
    <t>О2</t>
  </si>
  <si>
    <t>О3</t>
  </si>
  <si>
    <t>О4</t>
  </si>
  <si>
    <t>Непрограммная деятельность</t>
  </si>
  <si>
    <t xml:space="preserve">Обслуживание государственного (муниципального) внутреннего долга </t>
  </si>
  <si>
    <t>Итого:</t>
  </si>
  <si>
    <t>О6</t>
  </si>
  <si>
    <t>Обеспечение населения чистой питьевой водой</t>
  </si>
  <si>
    <t>Социальные выплаты гражданам, кроме публичных нормативных социальных выплат</t>
  </si>
  <si>
    <t>Субсидии гражданам на приобретение жилья</t>
  </si>
  <si>
    <t>Обеспечение жильем молодых семей</t>
  </si>
  <si>
    <t>Субсидии бюджетным учреждениям на иные цели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</si>
  <si>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</si>
  <si>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</si>
  <si>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Бюджетные инвестиции в объекты капитального строительства государственной (муниципальной) собственности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</si>
  <si>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</si>
  <si>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Подпрограмма «Обеспечение функционирования системы образования г. Клинцы» (2015- 2020 годы)</t>
  </si>
  <si>
    <t>Обеспечение функционирования системы образования</t>
  </si>
  <si>
    <t>Реализация полномочий исполнительного органа местного самоуправления городского округа "город Клинцы Брянской области" (2015-2020 годы)</t>
  </si>
  <si>
    <t>Подпрограмма "Выполнение функций Клинцовской городской администрации" (2015 - 2020 годы)</t>
  </si>
  <si>
    <t>Муниципальная программа «Управление муниципальной собственностью городского округа «город Клинцы Брянской области» (2015-2020 годы)</t>
  </si>
  <si>
    <t>Муниципальная программа «Совершенствование системы образования г. Клинцы» (2015-2020 годы)</t>
  </si>
  <si>
    <t>Подпрограмма «Реализация образовательных программ» (2015 – 2020 годы)</t>
  </si>
  <si>
    <t>Подпрограмма «Управление в сфере образования» (2015- 2020 годы)</t>
  </si>
  <si>
    <t>Муниципальная программа «Управление муниципальными финансами городского округа «город Клинцы Брянской области» (2015-2020 годы)</t>
  </si>
  <si>
    <t>Обеспечение деятельности Главы Клинцовской городской администрации</t>
  </si>
  <si>
    <t>Обеспечение деятельности учреждений, оказывающих услуги в сфере культуры - МБУ Дом культуры</t>
  </si>
  <si>
    <t>Обеспечение деятельности общеобразовательной организации - Муниципальное бюджетное общеобразовательное учреждение - гимназия №1 им.Ю.А.Гагарина г.Клинцы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</si>
  <si>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2 им.А.И.Герцена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</si>
  <si>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3 им.С.Орджоникидзе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</si>
  <si>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4 им. В.И. Ленина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</si>
  <si>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5 им. Н.Островского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</si>
  <si>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6 им. Коновалова В.П.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</si>
  <si>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7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</si>
  <si>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8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</si>
  <si>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средняя общеобразовательная школа № 9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</si>
  <si>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Ардонская средняя общеобразовательная школа им.М.Н.Плоткина  г. Клинцы  Брянской области</t>
  </si>
  <si>
    <t>Обеспечение деятельности общеобразовательной организации - Муниципальное бюджетное общеобразовательное учреждение - Займищенская средняя общеобразовательная школа им.Ф.Г.Светика  г.Клинцы  Брянской области</t>
  </si>
  <si>
    <t>Обеспечение деятельности общеобразовательных организаций - Отдел образования Клинцовской городской администрации</t>
  </si>
  <si>
    <t>Обеспечение деятельности подведомственных учреждений  дополнительного образования - МБОУ ДОД "Детская художественная школа"</t>
  </si>
  <si>
    <t>Обеспечение деятельности учреждений, оказывающих услуги в сфере образования - муниципальное бюджетное образовательное учреждение для детей, нуждающихся в психолого-педагогической и медико-социальной помощи - Клинцовский городской Центр психолого-медико-социального сопровождения</t>
  </si>
  <si>
    <t>Обеспечение деятельности учреждений, оказывающих услуги в сфере образования - муниципальное бюджетное учреждение - Комплексный центр обслуживания системы образования г.Клинцы</t>
  </si>
  <si>
    <t>Ежемесячная доплата к муниципальной пенсии муниципальным служащим,  дополнительное пенсионное обеспечение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</si>
  <si>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</si>
  <si>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Субсидии на организацию транспортного обслуживания населения автомобильным пассажирским транспортом в городском сообщении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</si>
  <si>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</si>
  <si>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Резервный фонд Клинцовской городской администрации</t>
  </si>
  <si>
    <t>Софинансирование объектов капитальных вложений муниципальной собственности</t>
  </si>
  <si>
    <t>Прочие расходы в области жилищного хозяйства</t>
  </si>
  <si>
    <t>Контольно-счетная палата города Клинцы</t>
  </si>
  <si>
    <t>Клинцовский городской Совет народных депутатов</t>
  </si>
  <si>
    <t>Прочие расходы в области жилищно-коммунального хозяйства</t>
  </si>
  <si>
    <t>Отдельные мероприятия по развитию образования</t>
  </si>
  <si>
    <t xml:space="preserve">Обеспечение мероприятий по развитию физической культуры и спорта в г. Клинцы </t>
  </si>
  <si>
    <t>Обеспечение мероприятий по развитию малого и среднего предпринимательства в городе Клинцы</t>
  </si>
  <si>
    <t>Обеспечение меоприятий по развитию культуры и сохранению культурного наследия города Клинцы</t>
  </si>
  <si>
    <t xml:space="preserve">Обеспечение мероприятий по пожарной безопасности </t>
  </si>
  <si>
    <t>05</t>
  </si>
  <si>
    <t>06</t>
  </si>
  <si>
    <t>Обеспечение мероприятий по реализации молодежной политики</t>
  </si>
  <si>
    <t>З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</si>
  <si>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</si>
  <si>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</si>
  <si>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</si>
  <si>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</si>
  <si>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Обеспечение деятельности многофункционального центра</t>
  </si>
  <si>
    <t>Предоставление субсидии бюджетным, автономным учреждениям и иным некоммерческим организациям</t>
  </si>
  <si>
    <t xml:space="preserve">Уплата прочих налогов, сборов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</si>
  <si>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</si>
  <si>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</si>
  <si>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мероприятий по повышению безопасности дорожного движения в городском округе</t>
  </si>
  <si>
    <t>Капитальные вложения в объекты государственной (муниципальной) собственности</t>
  </si>
  <si>
    <t>Мероприятия в области коммунального хозяйства</t>
  </si>
  <si>
    <t>Расходы на реализацию отдельных мероприятий по софинансированию объектов капитальных вложений муниципальной собственности (Роддом (2 пусковой комплекс) г.Клинцы)</t>
  </si>
  <si>
    <t>Обеспечение мероприятий по профилактике терроризма и экстремизма на территории городского округа</t>
  </si>
  <si>
    <t>Дополнительные меры государственной поддержки обучающихся</t>
  </si>
  <si>
    <t>Мероприятия по проведению оздоровительной кампании детей</t>
  </si>
  <si>
    <t>Обеспечение мероприятий по совершенствованию системы профилактики правонарушений и усилению борьбы с преступностью в городе Клинцы</t>
  </si>
  <si>
    <t>Подпрограмма "Создание многофункционального центра предоставления государственных и муниципальных услуг" (2015-2020 годы)</t>
  </si>
  <si>
    <t>Подпрограмма "Содействие реализации полномочий в сфере  защиты населения и территории городского округа от чрезвычайных ситуаций" (2015-2020 годы)</t>
  </si>
  <si>
    <t>Подпрограмма "Совершенствование системы профилактики правонарушений и усиление борьбы с преступностью в городе Клинцы" (2014-2020 годы)</t>
  </si>
  <si>
    <t>Подпрограмма "Чистая вода на территории городского округа "город Клинцы Брянской области" (2016-2020 годы)</t>
  </si>
  <si>
    <t>Подпрограмма "Обеспечение жильем молодых семей" (на 2016-2020 годы)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</si>
  <si>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</si>
  <si>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Проведение Всероссийской сельскохозяйственной переписи в 2016 году</t>
  </si>
  <si>
    <t>09602</t>
  </si>
  <si>
    <t>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</si>
  <si>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и местных бюджетов</t>
  </si>
  <si>
    <t>Финансовое 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</si>
  <si>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</si>
  <si>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</si>
  <si>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ОМ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</si>
  <si>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</si>
  <si>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Повышение качества и доступности предоставления государственных и муниципальных услуг</t>
  </si>
  <si>
    <t>Фонд оплаты труда государственных (муниципальных) органов</t>
  </si>
  <si>
    <t>09601</t>
  </si>
  <si>
    <t>Субсидии некоммерческим организациям (за исключением государственных (муниципальных) учреждений</t>
  </si>
  <si>
    <t>630</t>
  </si>
  <si>
    <t>Эффективное руководство и управление в сфере установленных функций</t>
  </si>
  <si>
    <t>Материальное обеспечение создания многофункционального центра предоставления муниципальных услуг (МФЦ)</t>
  </si>
  <si>
    <t>Создание, содержание и организация деятельности аварийно- спасательных служб и (или) аварийно- спасательных формирований на территории городского округа</t>
  </si>
  <si>
    <t>Снижение уровня преступности на территории города Клинцы</t>
  </si>
  <si>
    <t>Обеспечение функционирования системы учета муниципального имущества и контроля за его использованием</t>
  </si>
  <si>
    <t>Обеспечение доступности услуг дошкольного образования для детей дошкольного возраста</t>
  </si>
  <si>
    <t>Обеспечение развития способностей каждого ребенка как основы его успешного обучения в общеобразовательном учреждении и полноценной будущей жизни</t>
  </si>
  <si>
    <t>Совершенствование порядка предоставления муниципальных услуг и выполнения муниципальных функций в сфере образования</t>
  </si>
  <si>
    <t>Создание механизмов для повышения эффективности бюджетных расходов</t>
  </si>
  <si>
    <t>Повышение качества управления в сфере образования, в т.ч. за счет совершенствования системы информационного и экспертно- аналитического обеспечения принимаемых решений</t>
  </si>
  <si>
    <t>Обеспечение устойчивого развития системы образования в городе, доступности, качества и эффективности образования</t>
  </si>
  <si>
    <t>Обеспечение долгосрочной сбалансированности и устойчивости бюджетной системы городского округа. Реалистичность бюджета, повышение эффективности распределения бюджетных средств</t>
  </si>
  <si>
    <t>Увеличение объема использования подземных вод для обеспечения населения городского округа питьевой водой</t>
  </si>
  <si>
    <t>Проведение комплекса организационно- правовых мероприятий по управлению энергосбережением, в том числе создание системы показателей, характеризующих энергетическую эффективность при производстве, передаче и потреблении энергетических ресурсов, их мониторинга, а также сбора и анализа информации об энергоемкости экономики на территории городского округа "город Клинцы Брянской области"</t>
  </si>
  <si>
    <t>Улучшение условий движения транспортных средств и пешеходов</t>
  </si>
  <si>
    <t>00</t>
  </si>
  <si>
    <t xml:space="preserve">Обеспечение мероприятий по улучшению условий и охране труда в организациях муниципального образования городской округ "город Клинцы Брянской области"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</si>
  <si>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</si>
  <si>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Выплата единовременного пособия при всех формах устройства детей, лишенных родительского попечения, в семью</t>
  </si>
  <si>
    <t>Обеспечение мероприятий по капитальному ремонту многоквартирных домов за счет средств бюджетов субъектов Российской Федерации и местных бюджетов</t>
  </si>
  <si>
    <t xml:space="preserve">Фонд оплаты труда казенных учреждений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</si>
  <si>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(муниципальным) органов</t>
  </si>
  <si>
    <t>Прочая закупка товаров, работ и услуг для обеспечения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</si>
  <si>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 и услуг</t>
  </si>
  <si>
    <t>Обеспечение мероприятий по охране окружающей среды на территории городского округа " город Клинцы Брянской области"</t>
  </si>
  <si>
    <t>Участие в предупреждении и ликвидации последствий чрезвычайных ситуаций, обеспечение первичных мер пожарной безопасности на территории городского округа</t>
  </si>
  <si>
    <t>Обеспечение деятельности в сфере установленных функций органов местного самоуправления</t>
  </si>
  <si>
    <t>Предоставление молодым семьям- участникам программы социальных выплат на приобретение жилья эконом класса или строительства индивидуального жилья</t>
  </si>
  <si>
    <t>Муниципальная программа "Реализация полномочий в сфере жилищной политики городского округа "город Клинцы Брянской области" (2016-2020 годы)</t>
  </si>
  <si>
    <t>Муниципальная программа "Развитие топливно- энергетического комплекса, жилищно- коммунального и дорожного хозяйства городского округа "город Клинцы Брянской области" (2016-2020 годы)</t>
  </si>
  <si>
    <t>Формирование финансовых ресурсов для обеспечения благоустроенными жилыми помещениями граждан, переселяемых из аварийного жилищного фонда</t>
  </si>
  <si>
    <t>Подпрограмма "Переселение граждан из аварийного жилищного фонда на территории городского округа "город Клинцы Брянской области" (2016-2020 годы)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</si>
  <si>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</si>
  <si>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  (бездействий 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ужреждений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</si>
  <si>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 и местных бюджетов,  осуществляемых за счет средств, поступивших от Фонда</t>
  </si>
  <si>
    <t>S9602</t>
  </si>
  <si>
    <t>S4790</t>
  </si>
  <si>
    <t>Организация и проведение выборов и референдумов</t>
  </si>
  <si>
    <t>R0820</t>
  </si>
  <si>
    <t>Иные выплаты населению</t>
  </si>
  <si>
    <t>Обеспечение деятельности подведомственных учреждений дополнительного образования - МБУ ДО "Детская школа искусств им. Е.М. Беляева" г.Клинцы Брянской области</t>
  </si>
  <si>
    <t>Обеспечение деятельности подведомственных учреждений дополнительного образования- Муниципальное бюджетное учреждение дополнительного образования  "Детско-юношеская спортивная школа им. В.И. Шкурного"</t>
  </si>
  <si>
    <t>Обеспечение деятельности подведомственных учреждений дополнительного образования- Муниципальное бюджетное учреждение дополнительного образования "Детско-юношеская спортивная школа "Луч" им. Виталия Фридзона"</t>
  </si>
  <si>
    <t>Обеспечение деятельности подведомственных учреждений дополнительного образования- МБУ ДО Станция юных техников г. Клинцы Брянской области и "Центр Детского творчества г.Клинцы Брянской области"</t>
  </si>
  <si>
    <t>S1270</t>
  </si>
  <si>
    <t>S4820</t>
  </si>
  <si>
    <t>Уплата иных платежей</t>
  </si>
  <si>
    <t>Уплата иных плптежей</t>
  </si>
  <si>
    <t>Уплата налогов, сборов и платежей</t>
  </si>
  <si>
    <t>Мероприятия по поэтапному внедрению Всероссийского физкультурно-спортивного комплекса "Готов к труду и обороне в Брянской области" (ГТО) в рамках подпрограммы "Развитие физической культуры и спорта" государственной программы Российской Федерации "Развитие физической культуры и спорта"</t>
  </si>
  <si>
    <t>Реализация мероприятий по содействию создания новых мест в общеобразовательных организаиях</t>
  </si>
  <si>
    <t>R5200</t>
  </si>
  <si>
    <t>S5200</t>
  </si>
  <si>
    <t>Специальные расходы</t>
  </si>
  <si>
    <t>2017 год</t>
  </si>
  <si>
    <t xml:space="preserve">Обеспечение мероприятий комплексных мер противодействия злоупотреблению наркотиками и их незаконному обороту </t>
  </si>
  <si>
    <t>Обеспечение деятельности муниципального казенного учреждения "Управление по обеспечению деятельности органов местного самоуправления городской округ "город Клинцы Брянской области"</t>
  </si>
  <si>
    <t>Информационное обеспечение деятельности органов местного самоуправления</t>
  </si>
  <si>
    <t xml:space="preserve"> Иные бюджетные ассигнования</t>
  </si>
  <si>
    <t xml:space="preserve">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</si>
  <si>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Обеспечение деятельности учреждений, оказывающих услуги в сфере культуры -МБУК "Центр культуры и досуга "Современник"</t>
  </si>
  <si>
    <t>Фонд оплаты труда государственных (муниципальных органов)</t>
  </si>
  <si>
    <t>Подпрограмма «Энергосбережение и повышение энергетической эффективности на территории городского округа «город Клинцы Брянской области» (2016-2020 годы)</t>
  </si>
  <si>
    <t>Подпрограмма "Повышение безопасности дорожного движения в городском округе "город Клинцы Брянской области" в 2016-2020 годах"</t>
  </si>
  <si>
    <t>25 01 2017</t>
  </si>
  <si>
    <t>Обеспечение мероприятий по капитальному ремонту автомобильных дорог общего пользования местного значения и искусственных сооружений на них</t>
  </si>
  <si>
    <t>S6170</t>
  </si>
  <si>
    <t>Мероприятия по разработке генерального плана городского округа "город Клинцы Брянской области"</t>
  </si>
  <si>
    <t>Мероприятия на поддержку госудврственных программ субъекту РФ и муниципальных программ формирования современной городской среды</t>
  </si>
  <si>
    <t>L5550</t>
  </si>
  <si>
    <t>08 02 2017</t>
  </si>
  <si>
    <t>Иные субсидии некоммерческим организациям (за исключением государственных (муниципальных) учреждений</t>
  </si>
  <si>
    <t>634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</si>
  <si>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</si>
  <si>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29 03 2017</t>
  </si>
  <si>
    <t>Уплата  иных платежей</t>
  </si>
  <si>
    <t>Мероприятия государственной программы Российской Федерации "Доступная среда" на 2011-2020 годы</t>
  </si>
  <si>
    <t>S0270</t>
  </si>
  <si>
    <t>26 04 2017</t>
  </si>
  <si>
    <t>R5550</t>
  </si>
  <si>
    <t>24 05 2017</t>
  </si>
  <si>
    <t>Формирование комфортной городской среды на территории городского округа "город Клинцы Брянской области на 2017 год"</t>
  </si>
  <si>
    <t xml:space="preserve">           Обеспечение мероприятий подпрограммы "Обеспечение жильем молодых семей" федеральной целевой программы "Жилище" на 2015-2020 годы</t>
  </si>
  <si>
    <t>R0200</t>
  </si>
  <si>
    <t>R0270</t>
  </si>
  <si>
    <t>28 06 2017</t>
  </si>
  <si>
    <t>Мероприятия направленные на сохранение, популяризацию и государственную охрану объектов культурного наследия (реставрация здания женской гимназии (ДШИ), г. Клинцы)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</si>
  <si>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</si>
  <si>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 Субсидии бюджетным учреждениям</t>
  </si>
  <si>
    <t xml:space="preserve">            Субсидии бюджетным учреждениям на иные цели</t>
  </si>
  <si>
    <t>S4230</t>
  </si>
  <si>
    <t xml:space="preserve">            Субсидии некомерческим организациям (за исключением государственных (муницыпальных) учреждений)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</si>
  <si>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</si>
  <si>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L0200</t>
  </si>
  <si>
    <t>L0270</t>
  </si>
  <si>
    <t>19 07 2017</t>
  </si>
  <si>
    <t>26 07 2017</t>
  </si>
  <si>
    <t xml:space="preserve"> </t>
  </si>
  <si>
    <t>Прочие мероприятия по организации транспортного обслуживания населения</t>
  </si>
  <si>
    <t>Прочие мероприятия по формированию современной городской среды</t>
  </si>
  <si>
    <t>20 09 2017</t>
  </si>
  <si>
    <t>Мероприятия на поддержку отраслей культуры</t>
  </si>
  <si>
    <t>R5190</t>
  </si>
  <si>
    <t>25 10 2017</t>
  </si>
  <si>
    <t>Поддержка малого и среднего предпринимательства, включая крестьянские (фермерские) хозяйства</t>
  </si>
  <si>
    <t>L5270</t>
  </si>
  <si>
    <t>R5270</t>
  </si>
  <si>
    <t>S9601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</si>
  <si>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</si>
  <si>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Дворцы и дома культуры, клубы, выставочные залы</t>
  </si>
  <si>
    <t>Учреждения, обеспечивающие деятельность органов местного самоуправления и муниципальных учреждений</t>
  </si>
  <si>
    <t>Мероприятия в сфере архитектуры и градостроительства</t>
  </si>
  <si>
    <t xml:space="preserve">Организации дополнительного образования </t>
  </si>
  <si>
    <t>Мероприятия по улучшению условий охраны труда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</si>
  <si>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</si>
  <si>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Прочие мероприятия в области жилищно-коммунального хазяйства</t>
  </si>
  <si>
    <t>Мероприятия в сфере коммунального хозяйства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</si>
  <si>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</si>
  <si>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</si>
  <si>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</si>
  <si>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Организация и содержание мест захоронения твердых бытовых отходов</t>
  </si>
  <si>
    <t>Мероприятия по благоустройству</t>
  </si>
  <si>
    <t>Мероприятия в сфере охраны окружающей среды</t>
  </si>
  <si>
    <t>Мероприятия по работе с семьей, детьми и молодежью</t>
  </si>
  <si>
    <t>Противодействие злоупотреблению наркотиками и их незаконному обороту</t>
  </si>
  <si>
    <t xml:space="preserve">Мероприятия по развитию культуры </t>
  </si>
  <si>
    <t>Выплата муниципальных пенсий (доплат к государственным пенсиям)</t>
  </si>
  <si>
    <t>Мероприятия по развитию физической культуры и спорта</t>
  </si>
  <si>
    <t>Оценка имущества, признание прав и регулирование отношений муниципальной собственности</t>
  </si>
  <si>
    <t>Сохранение, использование, популяризация и государственная охрана объектов культурного наследия</t>
  </si>
  <si>
    <t>Государственная поддержка малого и среднего предпринимательства, включая крестьянские (фермерские) хозяйства, а также реализация мероприятий по поддержке молодежного предпринимательства</t>
  </si>
  <si>
    <t>Многофункциональные центры предоставления государственных и муниципальных услуг</t>
  </si>
  <si>
    <t>Мероприятия в сфере пожарной безопасности</t>
  </si>
  <si>
    <t>Учреждения в сфере пожарной безопасности, защиты населения и территории муниципальных образований от чрезвычайных ситуаций природного и техногенного характера, гражданской обороны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</si>
  <si>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</si>
  <si>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Совершенствование системы профилактики правонарушений и усиление борьбы с преступностью</t>
  </si>
  <si>
    <t>Мероприятия государственной программы Российской Федерации «Доступная среда» на 2011 - 2020 годы</t>
  </si>
  <si>
    <t>Общеобразовательные организации</t>
  </si>
  <si>
    <t>Учреждения психолого-медико-социального сопровождения</t>
  </si>
  <si>
    <t>Мероприятия по развитию образования</t>
  </si>
  <si>
    <t xml:space="preserve">Отдельные мероприятия по развитию образования </t>
  </si>
  <si>
    <t>Приобретение специализированной техники для предприятий жилищно-коммунального комплекса</t>
  </si>
  <si>
    <t xml:space="preserve">Повышение энергетической эффективности и обеспечения энергосбережения </t>
  </si>
  <si>
    <t>Повышение безопасности дорожного движения</t>
  </si>
  <si>
    <t>Мероприятия по благоустройству дворовых территорий за счет безвозмездных поступлений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</si>
  <si>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</si>
  <si>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Обеспечение деятельности депутатов представительного органа муниципального образования 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</si>
  <si>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</si>
  <si>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</si>
  <si>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Организация питания в образовательных организациях</t>
  </si>
  <si>
    <t>Уплата налогов, сборов и иных обязательных платежей</t>
  </si>
  <si>
    <t>Поддержка малого и среднего предпринимательства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</si>
  <si>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</si>
  <si>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Мобилизационная подготовка экономики</t>
  </si>
  <si>
    <t xml:space="preserve">          Иные бюджетные ассигнования</t>
  </si>
  <si>
    <t xml:space="preserve">            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</si>
  <si>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 xml:space="preserve">              Иные субсидии юридическим лицам (кроме некомерческих организаций), индивидуальным предпринимателям, физическим лицам-производителям товаров, работ, услуг</t>
  </si>
  <si>
    <t>L4970</t>
  </si>
  <si>
    <t xml:space="preserve">Организация временного трудоустройства несовершеннолетних граждан в возрасте от 14 до 18 лет </t>
  </si>
  <si>
    <t xml:space="preserve">              Субсидии бюджетным учреждениям на иные цели</t>
  </si>
  <si>
    <t>610</t>
  </si>
  <si>
    <t>612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</si>
  <si>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</si>
  <si>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</si>
  <si>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</si>
  <si>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 xml:space="preserve"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 </t>
  </si>
  <si>
    <r>
      <t xml:space="preserve">Обеспечение мероприятий по капитальному ремонту многоквартирных домов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</si>
  <si>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Мероприятия по проведению оздоровительной кампании детей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</si>
  <si>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Софинансирование объектов капитальных вложений муниципальной собственности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</si>
  <si>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Обеспечение сохранности автомобильных дорог местного значения и условий безопасности движения по ним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</si>
  <si>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r>
      <t xml:space="preserve">Формирование комфортной городской среды на территории городского округа "город Клинцы Брянской области </t>
    </r>
    <r>
      <rPr>
        <b/>
        <sz val="10"/>
        <color indexed="17"/>
        <rFont val="Times New Roman"/>
        <family val="1"/>
      </rPr>
      <t>на 2016-2020 годы"</t>
    </r>
  </si>
  <si>
    <t>Научно-исследовательские и опытно- конструкторские работы</t>
  </si>
  <si>
    <r>
      <t xml:space="preserve">Мероприятия  подпрограммы «Обеспечение жильем молодых семей» федеральной целевой программы «Жилище» на 2016- 2020 годы </t>
    </r>
    <r>
      <rPr>
        <b/>
        <sz val="10"/>
        <color indexed="17"/>
        <rFont val="Times New Roman"/>
        <family val="1"/>
      </rPr>
      <t>за счет средств местного бюджета</t>
    </r>
  </si>
  <si>
    <t>31 01 2018</t>
  </si>
  <si>
    <t>28 02 2018</t>
  </si>
  <si>
    <t>Субсидии на возмещение недополученных доходов и (или) возмещение фактически понесенных затрат в связи производством (реализацией) товаров, выполнением работ, оказанием услуг</t>
  </si>
  <si>
    <t xml:space="preserve">Софинансирование объектов капитальных вложений муниципальной собственности </t>
  </si>
  <si>
    <t>Социальные выплаты лицам, удостоенным звания почетного гражданина муниципального образования</t>
  </si>
  <si>
    <t>Иные межбюджетные трансферты на приобретение музыкальных инструментов за счет средств резервного фонда Президента Российской Федерации</t>
  </si>
  <si>
    <t>52629R</t>
  </si>
  <si>
    <t>Мероприятия на поддержку отрасли культуры</t>
  </si>
  <si>
    <t>Мероприятия на поддержку госудврственных программ субъекту Российской Федерации и муниципальных программ формирования современной городской среды</t>
  </si>
  <si>
    <t>Утвержденный план на 2018 год</t>
  </si>
  <si>
    <t>Процент кассового исполнения к уточненным назначениям</t>
  </si>
  <si>
    <t>Разработка (аутуализация) документов стратегического планирования и прогнозирования</t>
  </si>
  <si>
    <t>L5190</t>
  </si>
  <si>
    <t>Формирование современной городской среды городского округа "город Клинцы Брянской области" на 2018-2020годы</t>
  </si>
  <si>
    <t>07</t>
  </si>
  <si>
    <t xml:space="preserve">Мероприятия по благоустройству </t>
  </si>
  <si>
    <t>81730</t>
  </si>
  <si>
    <t>81890</t>
  </si>
  <si>
    <t>Отдельные мероприятия по развитию образования за счет средств местного бюджета</t>
  </si>
  <si>
    <t>Отдельные мероприятия по развитию спорта</t>
  </si>
  <si>
    <t>S7640</t>
  </si>
  <si>
    <t>Отчет об исполнении расходов бюджета муниципального образования "городской округ "город Клинцы Брянской области"  по целевым статьям (муниципальным программам и непрограммным направлениям деятельности), группам и подгруппам видов расходов за 1-ое полугодие 2018 года</t>
  </si>
  <si>
    <t>Уточненный план на 01 07 2018года</t>
  </si>
  <si>
    <t>Исполнено на 01 07 2018года</t>
  </si>
  <si>
    <t>Приложение 3 к постановлению Клинцовской городской администрации от 31.07.2018 №  1451          "Об утверждении отчета об исполнении бюджета муниципального образования "город Клинцы Брянской области" за 1-ое полугодие 2018 года"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</si>
</sst>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#,##0.0"/>
  </numFmts>
  <fonts count="8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17"/>
      <name val="Times New Roman"/>
      <family val="1"/>
    </font>
    <font>
      <sz val="11"/>
      <color indexed="9"/>
      <name val="Calibri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sz val="10"/>
      <color indexed="51"/>
      <name val="Times New Roman"/>
      <family val="1"/>
    </font>
    <font>
      <b/>
      <sz val="10"/>
      <color indexed="51"/>
      <name val="Times New Roman"/>
      <family val="1"/>
    </font>
    <font>
      <sz val="10"/>
      <color indexed="17"/>
      <name val="Times New Roman"/>
      <family val="1"/>
    </font>
    <font>
      <sz val="10"/>
      <color indexed="36"/>
      <name val="Times New Roman"/>
      <family val="1"/>
    </font>
    <font>
      <sz val="10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8"/>
      <name val="Arial Cyr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sz val="10"/>
      <color rgb="FFFFC000"/>
      <name val="Times New Roman"/>
      <family val="1"/>
    </font>
    <font>
      <b/>
      <sz val="10"/>
      <color rgb="FFFFC00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0"/>
      <color rgb="FF7030A0"/>
      <name val="Times New Roman"/>
      <family val="1"/>
    </font>
    <font>
      <sz val="10"/>
      <color theme="1"/>
      <name val="Times New Roman"/>
      <family val="1"/>
    </font>
    <font>
      <sz val="10"/>
      <color theme="4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9"/>
      <color rgb="FF000000"/>
      <name val="Arial Cyr"/>
      <family val="2"/>
    </font>
    <font>
      <sz val="8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7">
    <xf numFmtId="0" fontId="0" fillId="0" borderId="0">
      <alignment vertical="top" wrapText="1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4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0" fontId="52" fillId="0" borderId="0">
      <alignment horizontal="center" wrapText="1"/>
      <protection/>
    </xf>
    <xf numFmtId="0" fontId="53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53" fillId="27" borderId="0">
      <alignment/>
      <protection/>
    </xf>
    <xf numFmtId="0" fontId="52" fillId="0" borderId="0">
      <alignment horizontal="center"/>
      <protection/>
    </xf>
    <xf numFmtId="0" fontId="53" fillId="0" borderId="0">
      <alignment wrapText="1"/>
      <protection/>
    </xf>
    <xf numFmtId="0" fontId="53" fillId="0" borderId="0">
      <alignment/>
      <protection/>
    </xf>
    <xf numFmtId="0" fontId="53" fillId="27" borderId="1">
      <alignment/>
      <protection/>
    </xf>
    <xf numFmtId="0" fontId="53" fillId="0" borderId="2">
      <alignment horizontal="center" vertical="center" wrapText="1"/>
      <protection/>
    </xf>
    <xf numFmtId="0" fontId="53" fillId="27" borderId="3">
      <alignment/>
      <protection/>
    </xf>
    <xf numFmtId="0" fontId="54" fillId="0" borderId="2">
      <alignment vertical="top" wrapText="1"/>
      <protection/>
    </xf>
    <xf numFmtId="49" fontId="53" fillId="0" borderId="2">
      <alignment horizontal="center" vertical="top" shrinkToFit="1"/>
      <protection/>
    </xf>
    <xf numFmtId="4" fontId="53" fillId="0" borderId="2">
      <alignment horizontal="right" vertical="top" shrinkToFit="1"/>
      <protection/>
    </xf>
    <xf numFmtId="0" fontId="53" fillId="27" borderId="4">
      <alignment/>
      <protection/>
    </xf>
    <xf numFmtId="0" fontId="53" fillId="27" borderId="4">
      <alignment horizontal="left" shrinkToFit="1"/>
      <protection/>
    </xf>
    <xf numFmtId="0" fontId="54" fillId="0" borderId="2">
      <alignment vertical="top" wrapText="1"/>
      <protection/>
    </xf>
    <xf numFmtId="0" fontId="54" fillId="0" borderId="4">
      <alignment horizontal="right"/>
      <protection/>
    </xf>
    <xf numFmtId="4" fontId="54" fillId="28" borderId="4">
      <alignment horizontal="right" vertical="top" shrinkToFit="1"/>
      <protection/>
    </xf>
    <xf numFmtId="0" fontId="53" fillId="0" borderId="0">
      <alignment horizontal="left" wrapText="1"/>
      <protection/>
    </xf>
    <xf numFmtId="4" fontId="54" fillId="29" borderId="2">
      <alignment horizontal="right" vertical="top" shrinkToFit="1"/>
      <protection/>
    </xf>
    <xf numFmtId="0" fontId="53" fillId="27" borderId="3">
      <alignment horizontal="center"/>
      <protection/>
    </xf>
    <xf numFmtId="0" fontId="53" fillId="27" borderId="3">
      <alignment horizontal="left"/>
      <protection/>
    </xf>
    <xf numFmtId="4" fontId="54" fillId="0" borderId="2">
      <alignment horizontal="right" vertical="top" shrinkToFit="1"/>
      <protection/>
    </xf>
    <xf numFmtId="0" fontId="53" fillId="27" borderId="4">
      <alignment horizontal="center"/>
      <protection/>
    </xf>
    <xf numFmtId="0" fontId="53" fillId="27" borderId="4">
      <alignment horizontal="left"/>
      <protection/>
    </xf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55" fillId="36" borderId="5" applyNumberFormat="0" applyAlignment="0" applyProtection="0"/>
    <xf numFmtId="0" fontId="56" fillId="37" borderId="6" applyNumberFormat="0" applyAlignment="0" applyProtection="0"/>
    <xf numFmtId="0" fontId="57" fillId="37" borderId="5" applyNumberFormat="0" applyAlignment="0" applyProtection="0"/>
    <xf numFmtId="0" fontId="58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8" borderId="11" applyNumberFormat="0" applyAlignment="0" applyProtection="0"/>
    <xf numFmtId="0" fontId="64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49" fillId="0" borderId="0">
      <alignment/>
      <protection/>
    </xf>
    <xf numFmtId="0" fontId="3" fillId="0" borderId="0">
      <alignment/>
      <protection/>
    </xf>
    <xf numFmtId="0" fontId="51" fillId="0" borderId="0">
      <alignment vertical="top" wrapText="1"/>
      <protection/>
    </xf>
    <xf numFmtId="0" fontId="3" fillId="40" borderId="0">
      <alignment/>
      <protection/>
    </xf>
    <xf numFmtId="0" fontId="49" fillId="0" borderId="0">
      <alignment/>
      <protection/>
    </xf>
    <xf numFmtId="0" fontId="5" fillId="4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66" fillId="0" borderId="0" applyNumberFormat="0" applyFill="0" applyBorder="0" applyAlignment="0" applyProtection="0"/>
    <xf numFmtId="0" fontId="67" fillId="41" borderId="0" applyNumberFormat="0" applyBorder="0" applyAlignment="0" applyProtection="0"/>
    <xf numFmtId="0" fontId="68" fillId="0" borderId="0" applyNumberFormat="0" applyFill="0" applyBorder="0" applyAlignment="0" applyProtection="0"/>
    <xf numFmtId="0" fontId="6" fillId="42" borderId="12" applyNumberFormat="0" applyFont="0" applyAlignment="0" applyProtection="0"/>
    <xf numFmtId="0" fontId="49" fillId="42" borderId="12" applyNumberFormat="0" applyFont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1" fillId="43" borderId="0" applyNumberFormat="0" applyBorder="0" applyAlignment="0" applyProtection="0"/>
  </cellStyleXfs>
  <cellXfs count="201"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49" fontId="7" fillId="0" borderId="0" xfId="0" applyNumberFormat="1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Fill="1" applyBorder="1" applyAlignment="1" quotePrefix="1">
      <alignment horizontal="justify" vertical="center" wrapText="1"/>
    </xf>
    <xf numFmtId="49" fontId="7" fillId="0" borderId="14" xfId="0" applyNumberFormat="1" applyFont="1" applyFill="1" applyBorder="1" applyAlignment="1" quotePrefix="1">
      <alignment horizontal="justify" vertical="center" wrapText="1"/>
    </xf>
    <xf numFmtId="49" fontId="7" fillId="44" borderId="14" xfId="0" applyNumberFormat="1" applyFont="1" applyFill="1" applyBorder="1" applyAlignment="1">
      <alignment horizontal="justify" vertical="center" wrapText="1"/>
    </xf>
    <xf numFmtId="49" fontId="4" fillId="44" borderId="14" xfId="0" applyNumberFormat="1" applyFont="1" applyFill="1" applyBorder="1" applyAlignment="1">
      <alignment horizontal="justify" vertical="center" wrapText="1"/>
    </xf>
    <xf numFmtId="49" fontId="4" fillId="0" borderId="14" xfId="0" applyNumberFormat="1" applyFont="1" applyBorder="1" applyAlignment="1">
      <alignment horizontal="justify" wrapText="1"/>
    </xf>
    <xf numFmtId="49" fontId="4" fillId="0" borderId="14" xfId="0" applyNumberFormat="1" applyFont="1" applyFill="1" applyBorder="1" applyAlignment="1">
      <alignment horizontal="justify" vertical="top" wrapText="1"/>
    </xf>
    <xf numFmtId="49" fontId="7" fillId="44" borderId="14" xfId="0" applyNumberFormat="1" applyFont="1" applyFill="1" applyBorder="1" applyAlignment="1">
      <alignment horizontal="justify" vertical="top"/>
    </xf>
    <xf numFmtId="49" fontId="4" fillId="44" borderId="14" xfId="0" applyNumberFormat="1" applyFont="1" applyFill="1" applyBorder="1" applyAlignment="1" quotePrefix="1">
      <alignment horizontal="justify" vertical="center" wrapText="1"/>
    </xf>
    <xf numFmtId="49" fontId="4" fillId="44" borderId="14" xfId="0" applyNumberFormat="1" applyFont="1" applyFill="1" applyBorder="1" applyAlignment="1">
      <alignment horizontal="justify" wrapText="1"/>
    </xf>
    <xf numFmtId="49" fontId="4" fillId="40" borderId="14" xfId="0" applyNumberFormat="1" applyFont="1" applyFill="1" applyBorder="1" applyAlignment="1">
      <alignment horizontal="justify" vertical="top" wrapText="1"/>
    </xf>
    <xf numFmtId="49" fontId="72" fillId="0" borderId="14" xfId="0" applyNumberFormat="1" applyFont="1" applyFill="1" applyBorder="1" applyAlignment="1">
      <alignment horizontal="justify" vertical="center" wrapText="1"/>
    </xf>
    <xf numFmtId="0" fontId="72" fillId="0" borderId="0" xfId="0" applyFont="1" applyFill="1" applyAlignment="1">
      <alignment vertical="top" wrapText="1"/>
    </xf>
    <xf numFmtId="49" fontId="73" fillId="0" borderId="14" xfId="0" applyNumberFormat="1" applyFont="1" applyFill="1" applyBorder="1" applyAlignment="1">
      <alignment horizontal="justify" vertical="center" wrapText="1"/>
    </xf>
    <xf numFmtId="49" fontId="74" fillId="0" borderId="14" xfId="0" applyNumberFormat="1" applyFont="1" applyFill="1" applyBorder="1" applyAlignment="1">
      <alignment horizontal="justify" vertical="center" wrapText="1"/>
    </xf>
    <xf numFmtId="49" fontId="73" fillId="0" borderId="14" xfId="0" applyNumberFormat="1" applyFont="1" applyBorder="1" applyAlignment="1">
      <alignment horizontal="justify" wrapText="1"/>
    </xf>
    <xf numFmtId="49" fontId="73" fillId="44" borderId="14" xfId="0" applyNumberFormat="1" applyFont="1" applyFill="1" applyBorder="1" applyAlignment="1" quotePrefix="1">
      <alignment horizontal="justify" vertical="center" wrapText="1"/>
    </xf>
    <xf numFmtId="49" fontId="73" fillId="44" borderId="14" xfId="0" applyNumberFormat="1" applyFont="1" applyFill="1" applyBorder="1" applyAlignment="1">
      <alignment horizontal="justify" vertical="center" wrapText="1"/>
    </xf>
    <xf numFmtId="49" fontId="74" fillId="44" borderId="14" xfId="0" applyNumberFormat="1" applyFont="1" applyFill="1" applyBorder="1" applyAlignment="1">
      <alignment horizontal="justify" wrapText="1"/>
    </xf>
    <xf numFmtId="49" fontId="74" fillId="44" borderId="14" xfId="0" applyNumberFormat="1" applyFont="1" applyFill="1" applyBorder="1" applyAlignment="1">
      <alignment horizontal="justify" vertical="center" wrapText="1"/>
    </xf>
    <xf numFmtId="49" fontId="73" fillId="0" borderId="14" xfId="0" applyNumberFormat="1" applyFont="1" applyFill="1" applyBorder="1" applyAlignment="1">
      <alignment horizontal="justify" vertical="top" wrapText="1"/>
    </xf>
    <xf numFmtId="49" fontId="73" fillId="40" borderId="14" xfId="0" applyNumberFormat="1" applyFont="1" applyFill="1" applyBorder="1" applyAlignment="1">
      <alignment horizontal="justify" vertical="top" wrapText="1"/>
    </xf>
    <xf numFmtId="0" fontId="7" fillId="45" borderId="0" xfId="0" applyFont="1" applyFill="1" applyAlignment="1">
      <alignment vertical="top" wrapText="1"/>
    </xf>
    <xf numFmtId="49" fontId="75" fillId="0" borderId="14" xfId="0" applyNumberFormat="1" applyFont="1" applyFill="1" applyBorder="1" applyAlignment="1">
      <alignment horizontal="justify" vertical="center" wrapText="1"/>
    </xf>
    <xf numFmtId="49" fontId="76" fillId="44" borderId="14" xfId="0" applyNumberFormat="1" applyFont="1" applyFill="1" applyBorder="1" applyAlignment="1">
      <alignment horizontal="justify" vertical="center" wrapText="1"/>
    </xf>
    <xf numFmtId="49" fontId="77" fillId="44" borderId="14" xfId="0" applyNumberFormat="1" applyFont="1" applyFill="1" applyBorder="1" applyAlignment="1">
      <alignment horizontal="justify" vertical="center" wrapText="1"/>
    </xf>
    <xf numFmtId="49" fontId="76" fillId="44" borderId="14" xfId="0" applyNumberFormat="1" applyFont="1" applyFill="1" applyBorder="1" applyAlignment="1">
      <alignment horizontal="justify" wrapText="1"/>
    </xf>
    <xf numFmtId="0" fontId="7" fillId="46" borderId="2" xfId="60" applyNumberFormat="1" applyFont="1" applyFill="1" applyAlignment="1" applyProtection="1">
      <alignment horizontal="justify" vertical="top" wrapText="1"/>
      <protection locked="0"/>
    </xf>
    <xf numFmtId="4" fontId="7" fillId="46" borderId="14" xfId="0" applyNumberFormat="1" applyFont="1" applyFill="1" applyBorder="1" applyAlignment="1">
      <alignment horizontal="right" vertical="center" wrapText="1"/>
    </xf>
    <xf numFmtId="49" fontId="78" fillId="44" borderId="14" xfId="0" applyNumberFormat="1" applyFont="1" applyFill="1" applyBorder="1" applyAlignment="1">
      <alignment horizontal="justify" vertical="center" wrapText="1"/>
    </xf>
    <xf numFmtId="49" fontId="79" fillId="44" borderId="14" xfId="0" applyNumberFormat="1" applyFont="1" applyFill="1" applyBorder="1" applyAlignment="1">
      <alignment horizontal="justify" vertical="center" wrapText="1"/>
    </xf>
    <xf numFmtId="4" fontId="4" fillId="46" borderId="14" xfId="0" applyNumberFormat="1" applyFont="1" applyFill="1" applyBorder="1" applyAlignment="1">
      <alignment horizontal="right" vertical="center" wrapText="1"/>
    </xf>
    <xf numFmtId="0" fontId="7" fillId="0" borderId="2" xfId="60" applyNumberFormat="1" applyFont="1" applyProtection="1">
      <alignment vertical="top" wrapText="1"/>
      <protection locked="0"/>
    </xf>
    <xf numFmtId="0" fontId="4" fillId="0" borderId="2" xfId="60" applyNumberFormat="1" applyFont="1" applyProtection="1">
      <alignment vertical="top" wrapText="1"/>
      <protection locked="0"/>
    </xf>
    <xf numFmtId="0" fontId="74" fillId="0" borderId="0" xfId="0" applyFont="1" applyFill="1" applyAlignment="1">
      <alignment vertical="top" wrapText="1"/>
    </xf>
    <xf numFmtId="0" fontId="73" fillId="46" borderId="14" xfId="0" applyFont="1" applyFill="1" applyBorder="1" applyAlignment="1">
      <alignment horizontal="right" vertical="center" wrapText="1"/>
    </xf>
    <xf numFmtId="4" fontId="73" fillId="46" borderId="14" xfId="0" applyNumberFormat="1" applyFont="1" applyFill="1" applyBorder="1" applyAlignment="1">
      <alignment horizontal="right" vertical="center" wrapText="1"/>
    </xf>
    <xf numFmtId="0" fontId="73" fillId="46" borderId="0" xfId="0" applyFont="1" applyFill="1" applyAlignment="1">
      <alignment vertical="top" wrapText="1"/>
    </xf>
    <xf numFmtId="0" fontId="73" fillId="0" borderId="0" xfId="0" applyFont="1" applyFill="1" applyAlignment="1">
      <alignment vertical="top" wrapText="1"/>
    </xf>
    <xf numFmtId="0" fontId="73" fillId="0" borderId="2" xfId="60" applyNumberFormat="1" applyFont="1" applyProtection="1">
      <alignment vertical="top" wrapText="1"/>
      <protection locked="0"/>
    </xf>
    <xf numFmtId="0" fontId="74" fillId="0" borderId="2" xfId="60" applyNumberFormat="1" applyFont="1" applyProtection="1">
      <alignment vertical="top" wrapText="1"/>
      <protection locked="0"/>
    </xf>
    <xf numFmtId="4" fontId="74" fillId="46" borderId="14" xfId="0" applyNumberFormat="1" applyFont="1" applyFill="1" applyBorder="1" applyAlignment="1">
      <alignment horizontal="right" vertical="center" wrapText="1"/>
    </xf>
    <xf numFmtId="49" fontId="75" fillId="44" borderId="14" xfId="0" applyNumberFormat="1" applyFont="1" applyFill="1" applyBorder="1" applyAlignment="1">
      <alignment horizontal="justify" vertical="center" wrapText="1"/>
    </xf>
    <xf numFmtId="0" fontId="75" fillId="0" borderId="0" xfId="0" applyFont="1" applyFill="1" applyAlignment="1">
      <alignment vertical="top" wrapText="1"/>
    </xf>
    <xf numFmtId="49" fontId="80" fillId="44" borderId="14" xfId="0" applyNumberFormat="1" applyFont="1" applyFill="1" applyBorder="1" applyAlignment="1">
      <alignment horizontal="justify" vertical="center" wrapText="1"/>
    </xf>
    <xf numFmtId="49" fontId="80" fillId="0" borderId="14" xfId="0" applyNumberFormat="1" applyFont="1" applyFill="1" applyBorder="1" applyAlignment="1">
      <alignment horizontal="justify" vertical="center" wrapText="1"/>
    </xf>
    <xf numFmtId="0" fontId="80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justify" vertical="center" wrapText="1"/>
    </xf>
    <xf numFmtId="49" fontId="74" fillId="46" borderId="14" xfId="0" applyNumberFormat="1" applyFont="1" applyFill="1" applyBorder="1" applyAlignment="1">
      <alignment horizontal="justify" vertical="center" wrapText="1"/>
    </xf>
    <xf numFmtId="49" fontId="74" fillId="46" borderId="14" xfId="0" applyNumberFormat="1" applyFont="1" applyFill="1" applyBorder="1" applyAlignment="1">
      <alignment horizontal="center" vertical="center" wrapText="1"/>
    </xf>
    <xf numFmtId="0" fontId="74" fillId="46" borderId="14" xfId="0" applyFont="1" applyFill="1" applyBorder="1" applyAlignment="1">
      <alignment horizontal="center" vertical="center" wrapText="1"/>
    </xf>
    <xf numFmtId="0" fontId="74" fillId="46" borderId="14" xfId="0" applyFont="1" applyFill="1" applyBorder="1" applyAlignment="1">
      <alignment horizontal="right" vertical="center" wrapText="1"/>
    </xf>
    <xf numFmtId="49" fontId="75" fillId="44" borderId="14" xfId="0" applyNumberFormat="1" applyFont="1" applyFill="1" applyBorder="1" applyAlignment="1" quotePrefix="1">
      <alignment horizontal="justify" vertical="center" wrapText="1"/>
    </xf>
    <xf numFmtId="49" fontId="75" fillId="44" borderId="14" xfId="0" applyNumberFormat="1" applyFont="1" applyFill="1" applyBorder="1" applyAlignment="1">
      <alignment horizontal="justify" wrapText="1"/>
    </xf>
    <xf numFmtId="49" fontId="75" fillId="0" borderId="14" xfId="0" applyNumberFormat="1" applyFont="1" applyBorder="1" applyAlignment="1">
      <alignment horizontal="justify" wrapText="1"/>
    </xf>
    <xf numFmtId="49" fontId="80" fillId="44" borderId="14" xfId="0" applyNumberFormat="1" applyFont="1" applyFill="1" applyBorder="1" applyAlignment="1">
      <alignment horizontal="justify" wrapText="1"/>
    </xf>
    <xf numFmtId="49" fontId="75" fillId="0" borderId="14" xfId="0" applyNumberFormat="1" applyFont="1" applyFill="1" applyBorder="1" applyAlignment="1" quotePrefix="1">
      <alignment horizontal="justify" vertical="center" wrapText="1"/>
    </xf>
    <xf numFmtId="49" fontId="73" fillId="46" borderId="14" xfId="0" applyNumberFormat="1" applyFont="1" applyFill="1" applyBorder="1" applyAlignment="1">
      <alignment horizontal="justify" vertical="center" wrapText="1"/>
    </xf>
    <xf numFmtId="0" fontId="73" fillId="46" borderId="14" xfId="0" applyFont="1" applyFill="1" applyBorder="1" applyAlignment="1">
      <alignment horizontal="center" vertical="center" wrapText="1"/>
    </xf>
    <xf numFmtId="0" fontId="73" fillId="46" borderId="14" xfId="0" applyNumberFormat="1" applyFont="1" applyFill="1" applyBorder="1" applyAlignment="1">
      <alignment horizontal="center" vertical="center" wrapText="1"/>
    </xf>
    <xf numFmtId="0" fontId="74" fillId="46" borderId="0" xfId="0" applyFont="1" applyFill="1" applyAlignment="1">
      <alignment vertical="top" wrapText="1"/>
    </xf>
    <xf numFmtId="0" fontId="74" fillId="46" borderId="14" xfId="0" applyNumberFormat="1" applyFont="1" applyFill="1" applyBorder="1" applyAlignment="1">
      <alignment horizontal="center" vertical="center" wrapText="1"/>
    </xf>
    <xf numFmtId="4" fontId="0" fillId="46" borderId="14" xfId="62" applyFont="1" applyFill="1" applyBorder="1" applyAlignment="1" applyProtection="1">
      <alignment horizontal="center" vertical="top" shrinkToFit="1"/>
      <protection/>
    </xf>
    <xf numFmtId="49" fontId="4" fillId="45" borderId="14" xfId="0" applyNumberFormat="1" applyFont="1" applyFill="1" applyBorder="1" applyAlignment="1">
      <alignment horizontal="justify" vertical="center" wrapText="1"/>
    </xf>
    <xf numFmtId="0" fontId="4" fillId="45" borderId="0" xfId="0" applyFont="1" applyFill="1" applyAlignment="1">
      <alignment vertical="top" wrapText="1"/>
    </xf>
    <xf numFmtId="0" fontId="0" fillId="46" borderId="14" xfId="62" applyNumberFormat="1" applyFont="1" applyFill="1" applyBorder="1" applyAlignment="1" applyProtection="1">
      <alignment horizontal="center" vertical="center" shrinkToFit="1"/>
      <protection/>
    </xf>
    <xf numFmtId="49" fontId="73" fillId="46" borderId="14" xfId="0" applyNumberFormat="1" applyFont="1" applyFill="1" applyBorder="1" applyAlignment="1">
      <alignment horizontal="justify" wrapText="1"/>
    </xf>
    <xf numFmtId="49" fontId="73" fillId="46" borderId="14" xfId="0" applyNumberFormat="1" applyFont="1" applyFill="1" applyBorder="1" applyAlignment="1">
      <alignment horizontal="center" vertical="center" wrapText="1"/>
    </xf>
    <xf numFmtId="0" fontId="73" fillId="46" borderId="14" xfId="0" applyFont="1" applyFill="1" applyBorder="1" applyAlignment="1">
      <alignment horizontal="right" vertical="top" wrapText="1"/>
    </xf>
    <xf numFmtId="4" fontId="73" fillId="46" borderId="14" xfId="0" applyNumberFormat="1" applyFont="1" applyFill="1" applyBorder="1" applyAlignment="1">
      <alignment horizontal="right" vertical="top" wrapText="1"/>
    </xf>
    <xf numFmtId="49" fontId="74" fillId="46" borderId="14" xfId="0" applyNumberFormat="1" applyFont="1" applyFill="1" applyBorder="1" applyAlignment="1">
      <alignment horizontal="justify" wrapText="1"/>
    </xf>
    <xf numFmtId="49" fontId="4" fillId="45" borderId="14" xfId="0" applyNumberFormat="1" applyFont="1" applyFill="1" applyBorder="1" applyAlignment="1" quotePrefix="1">
      <alignment horizontal="justify" vertical="center" wrapText="1"/>
    </xf>
    <xf numFmtId="49" fontId="7" fillId="46" borderId="0" xfId="0" applyNumberFormat="1" applyFont="1" applyFill="1" applyAlignment="1">
      <alignment horizontal="justify" vertical="top" wrapText="1"/>
    </xf>
    <xf numFmtId="4" fontId="7" fillId="46" borderId="0" xfId="0" applyNumberFormat="1" applyFont="1" applyFill="1" applyAlignment="1">
      <alignment vertical="top" wrapText="1"/>
    </xf>
    <xf numFmtId="4" fontId="7" fillId="46" borderId="0" xfId="0" applyNumberFormat="1" applyFont="1" applyFill="1" applyAlignment="1">
      <alignment horizontal="right" vertical="center" wrapText="1"/>
    </xf>
    <xf numFmtId="49" fontId="7" fillId="46" borderId="0" xfId="0" applyNumberFormat="1" applyFont="1" applyFill="1" applyBorder="1" applyAlignment="1">
      <alignment horizontal="justify" vertical="center" wrapText="1"/>
    </xf>
    <xf numFmtId="0" fontId="2" fillId="46" borderId="0" xfId="0" applyFont="1" applyFill="1" applyAlignment="1">
      <alignment wrapText="1"/>
    </xf>
    <xf numFmtId="0" fontId="7" fillId="46" borderId="0" xfId="0" applyFont="1" applyFill="1" applyAlignment="1">
      <alignment horizontal="center" vertical="top" wrapText="1"/>
    </xf>
    <xf numFmtId="49" fontId="7" fillId="46" borderId="14" xfId="0" applyNumberFormat="1" applyFont="1" applyFill="1" applyBorder="1" applyAlignment="1">
      <alignment horizontal="center" vertical="center" wrapText="1"/>
    </xf>
    <xf numFmtId="0" fontId="7" fillId="46" borderId="14" xfId="0" applyFont="1" applyFill="1" applyBorder="1" applyAlignment="1">
      <alignment horizontal="center" vertical="center" wrapText="1"/>
    </xf>
    <xf numFmtId="4" fontId="7" fillId="46" borderId="14" xfId="0" applyNumberFormat="1" applyFont="1" applyFill="1" applyBorder="1" applyAlignment="1">
      <alignment horizontal="center" vertical="center" wrapText="1"/>
    </xf>
    <xf numFmtId="49" fontId="4" fillId="46" borderId="14" xfId="0" applyNumberFormat="1" applyFont="1" applyFill="1" applyBorder="1" applyAlignment="1">
      <alignment horizontal="justify" vertical="center" wrapText="1"/>
    </xf>
    <xf numFmtId="0" fontId="4" fillId="46" borderId="14" xfId="0" applyFont="1" applyFill="1" applyBorder="1" applyAlignment="1">
      <alignment horizontal="center" vertical="center" wrapText="1"/>
    </xf>
    <xf numFmtId="0" fontId="4" fillId="46" borderId="14" xfId="0" applyFont="1" applyFill="1" applyBorder="1" applyAlignment="1">
      <alignment horizontal="right" vertical="center" wrapText="1"/>
    </xf>
    <xf numFmtId="49" fontId="4" fillId="46" borderId="14" xfId="0" applyNumberFormat="1" applyFont="1" applyFill="1" applyBorder="1" applyAlignment="1" quotePrefix="1">
      <alignment horizontal="justify" vertical="center" wrapText="1"/>
    </xf>
    <xf numFmtId="0" fontId="4" fillId="46" borderId="14" xfId="0" applyFont="1" applyFill="1" applyBorder="1" applyAlignment="1">
      <alignment horizontal="center" vertical="top" wrapText="1"/>
    </xf>
    <xf numFmtId="0" fontId="4" fillId="46" borderId="14" xfId="0" applyFont="1" applyFill="1" applyBorder="1" applyAlignment="1">
      <alignment vertical="top" wrapText="1"/>
    </xf>
    <xf numFmtId="0" fontId="4" fillId="46" borderId="14" xfId="0" applyFont="1" applyFill="1" applyBorder="1" applyAlignment="1">
      <alignment horizontal="right" vertical="top" wrapText="1"/>
    </xf>
    <xf numFmtId="4" fontId="4" fillId="46" borderId="14" xfId="0" applyNumberFormat="1" applyFont="1" applyFill="1" applyBorder="1" applyAlignment="1">
      <alignment horizontal="right" vertical="top" wrapText="1"/>
    </xf>
    <xf numFmtId="0" fontId="4" fillId="46" borderId="14" xfId="0" applyFont="1" applyFill="1" applyBorder="1" applyAlignment="1">
      <alignment horizontal="left" vertical="top" wrapText="1"/>
    </xf>
    <xf numFmtId="49" fontId="4" fillId="46" borderId="14" xfId="0" applyNumberFormat="1" applyFont="1" applyFill="1" applyBorder="1" applyAlignment="1">
      <alignment horizontal="center" vertical="center" wrapText="1"/>
    </xf>
    <xf numFmtId="49" fontId="7" fillId="46" borderId="14" xfId="0" applyNumberFormat="1" applyFont="1" applyFill="1" applyBorder="1" applyAlignment="1" quotePrefix="1">
      <alignment horizontal="justify" vertical="center" wrapText="1"/>
    </xf>
    <xf numFmtId="49" fontId="7" fillId="46" borderId="14" xfId="0" applyNumberFormat="1" applyFont="1" applyFill="1" applyBorder="1" applyAlignment="1">
      <alignment horizontal="right" vertical="center" wrapText="1"/>
    </xf>
    <xf numFmtId="49" fontId="7" fillId="46" borderId="14" xfId="0" applyNumberFormat="1" applyFont="1" applyFill="1" applyBorder="1" applyAlignment="1">
      <alignment horizontal="justify" vertical="center" wrapText="1"/>
    </xf>
    <xf numFmtId="0" fontId="7" fillId="46" borderId="14" xfId="0" applyFont="1" applyFill="1" applyBorder="1" applyAlignment="1">
      <alignment horizontal="right" vertical="center" wrapText="1"/>
    </xf>
    <xf numFmtId="49" fontId="81" fillId="46" borderId="14" xfId="0" applyNumberFormat="1" applyFont="1" applyFill="1" applyBorder="1" applyAlignment="1">
      <alignment horizontal="justify" vertical="center" wrapText="1"/>
    </xf>
    <xf numFmtId="4" fontId="72" fillId="46" borderId="14" xfId="0" applyNumberFormat="1" applyFont="1" applyFill="1" applyBorder="1" applyAlignment="1">
      <alignment horizontal="right" vertical="center" wrapText="1"/>
    </xf>
    <xf numFmtId="49" fontId="7" fillId="46" borderId="14" xfId="0" applyNumberFormat="1" applyFont="1" applyFill="1" applyBorder="1" applyAlignment="1">
      <alignment horizontal="justify" vertical="top"/>
    </xf>
    <xf numFmtId="0" fontId="11" fillId="46" borderId="14" xfId="0" applyFont="1" applyFill="1" applyBorder="1" applyAlignment="1">
      <alignment horizontal="justify" vertical="top" wrapText="1"/>
    </xf>
    <xf numFmtId="49" fontId="73" fillId="46" borderId="14" xfId="0" applyNumberFormat="1" applyFont="1" applyFill="1" applyBorder="1" applyAlignment="1" quotePrefix="1">
      <alignment horizontal="justify" vertical="center" wrapText="1"/>
    </xf>
    <xf numFmtId="49" fontId="76" fillId="46" borderId="14" xfId="0" applyNumberFormat="1" applyFont="1" applyFill="1" applyBorder="1" applyAlignment="1">
      <alignment horizontal="justify" vertical="center" wrapText="1"/>
    </xf>
    <xf numFmtId="0" fontId="76" fillId="46" borderId="14" xfId="0" applyFont="1" applyFill="1" applyBorder="1" applyAlignment="1">
      <alignment horizontal="center" vertical="center" wrapText="1"/>
    </xf>
    <xf numFmtId="0" fontId="76" fillId="46" borderId="14" xfId="0" applyFont="1" applyFill="1" applyBorder="1" applyAlignment="1">
      <alignment horizontal="right" vertical="center" wrapText="1"/>
    </xf>
    <xf numFmtId="4" fontId="76" fillId="46" borderId="14" xfId="0" applyNumberFormat="1" applyFont="1" applyFill="1" applyBorder="1" applyAlignment="1">
      <alignment horizontal="right" vertical="center" wrapText="1"/>
    </xf>
    <xf numFmtId="49" fontId="77" fillId="46" borderId="14" xfId="0" applyNumberFormat="1" applyFont="1" applyFill="1" applyBorder="1" applyAlignment="1">
      <alignment horizontal="justify" vertical="center" wrapText="1"/>
    </xf>
    <xf numFmtId="0" fontId="77" fillId="46" borderId="14" xfId="0" applyFont="1" applyFill="1" applyBorder="1" applyAlignment="1">
      <alignment horizontal="center" vertical="center" wrapText="1"/>
    </xf>
    <xf numFmtId="0" fontId="77" fillId="46" borderId="14" xfId="0" applyFont="1" applyFill="1" applyBorder="1" applyAlignment="1">
      <alignment horizontal="right" vertical="center" wrapText="1"/>
    </xf>
    <xf numFmtId="4" fontId="77" fillId="46" borderId="14" xfId="0" applyNumberFormat="1" applyFont="1" applyFill="1" applyBorder="1" applyAlignment="1">
      <alignment horizontal="right" vertical="center" wrapText="1"/>
    </xf>
    <xf numFmtId="49" fontId="76" fillId="46" borderId="14" xfId="0" applyNumberFormat="1" applyFont="1" applyFill="1" applyBorder="1" applyAlignment="1">
      <alignment horizontal="justify" wrapText="1"/>
    </xf>
    <xf numFmtId="49" fontId="75" fillId="46" borderId="14" xfId="0" applyNumberFormat="1" applyFont="1" applyFill="1" applyBorder="1" applyAlignment="1">
      <alignment horizontal="justify" vertical="center" wrapText="1"/>
    </xf>
    <xf numFmtId="49" fontId="75" fillId="46" borderId="14" xfId="0" applyNumberFormat="1" applyFont="1" applyFill="1" applyBorder="1" applyAlignment="1">
      <alignment horizontal="center" vertical="center" wrapText="1"/>
    </xf>
    <xf numFmtId="0" fontId="75" fillId="46" borderId="14" xfId="0" applyFont="1" applyFill="1" applyBorder="1" applyAlignment="1">
      <alignment horizontal="center" vertical="center" wrapText="1"/>
    </xf>
    <xf numFmtId="0" fontId="75" fillId="46" borderId="14" xfId="0" applyFont="1" applyFill="1" applyBorder="1" applyAlignment="1">
      <alignment horizontal="right" vertical="center" wrapText="1"/>
    </xf>
    <xf numFmtId="4" fontId="75" fillId="46" borderId="14" xfId="0" applyNumberFormat="1" applyFont="1" applyFill="1" applyBorder="1" applyAlignment="1">
      <alignment horizontal="right" vertical="center" wrapText="1"/>
    </xf>
    <xf numFmtId="49" fontId="80" fillId="46" borderId="14" xfId="0" applyNumberFormat="1" applyFont="1" applyFill="1" applyBorder="1" applyAlignment="1">
      <alignment horizontal="justify" vertical="center" wrapText="1"/>
    </xf>
    <xf numFmtId="49" fontId="80" fillId="46" borderId="14" xfId="0" applyNumberFormat="1" applyFont="1" applyFill="1" applyBorder="1" applyAlignment="1">
      <alignment horizontal="center" vertical="center" wrapText="1"/>
    </xf>
    <xf numFmtId="0" fontId="80" fillId="46" borderId="14" xfId="0" applyFont="1" applyFill="1" applyBorder="1" applyAlignment="1">
      <alignment horizontal="center" vertical="center" wrapText="1"/>
    </xf>
    <xf numFmtId="0" fontId="80" fillId="46" borderId="14" xfId="0" applyFont="1" applyFill="1" applyBorder="1" applyAlignment="1">
      <alignment horizontal="right" vertical="center" wrapText="1"/>
    </xf>
    <xf numFmtId="4" fontId="80" fillId="46" borderId="14" xfId="0" applyNumberFormat="1" applyFont="1" applyFill="1" applyBorder="1" applyAlignment="1">
      <alignment horizontal="right" vertical="center" wrapText="1"/>
    </xf>
    <xf numFmtId="0" fontId="73" fillId="46" borderId="14" xfId="0" applyFont="1" applyFill="1" applyBorder="1" applyAlignment="1">
      <alignment horizontal="left" vertical="top" wrapText="1"/>
    </xf>
    <xf numFmtId="4" fontId="7" fillId="46" borderId="14" xfId="108" applyNumberFormat="1" applyFont="1" applyFill="1" applyBorder="1" applyAlignment="1">
      <alignment horizontal="right" vertical="center" wrapText="1"/>
    </xf>
    <xf numFmtId="0" fontId="4" fillId="46" borderId="14" xfId="60" applyNumberFormat="1" applyFont="1" applyFill="1" applyBorder="1" applyAlignment="1" applyProtection="1">
      <alignment horizontal="justify" vertical="top" wrapText="1"/>
      <protection/>
    </xf>
    <xf numFmtId="0" fontId="7" fillId="46" borderId="2" xfId="60" applyNumberFormat="1" applyFont="1" applyFill="1" applyProtection="1">
      <alignment vertical="top" wrapText="1"/>
      <protection locked="0"/>
    </xf>
    <xf numFmtId="49" fontId="75" fillId="46" borderId="14" xfId="0" applyNumberFormat="1" applyFont="1" applyFill="1" applyBorder="1" applyAlignment="1" quotePrefix="1">
      <alignment horizontal="justify" vertical="center" wrapText="1"/>
    </xf>
    <xf numFmtId="0" fontId="75" fillId="46" borderId="14" xfId="0" applyFont="1" applyFill="1" applyBorder="1" applyAlignment="1">
      <alignment horizontal="right" vertical="top" wrapText="1"/>
    </xf>
    <xf numFmtId="4" fontId="75" fillId="46" borderId="14" xfId="0" applyNumberFormat="1" applyFont="1" applyFill="1" applyBorder="1" applyAlignment="1">
      <alignment horizontal="right" vertical="top" wrapText="1"/>
    </xf>
    <xf numFmtId="0" fontId="73" fillId="46" borderId="2" xfId="60" applyNumberFormat="1" applyFont="1" applyFill="1" applyProtection="1">
      <alignment vertical="top" wrapText="1"/>
      <protection locked="0"/>
    </xf>
    <xf numFmtId="0" fontId="74" fillId="46" borderId="2" xfId="60" applyNumberFormat="1" applyFont="1" applyFill="1" applyProtection="1">
      <alignment vertical="top" wrapText="1"/>
      <protection locked="0"/>
    </xf>
    <xf numFmtId="49" fontId="75" fillId="46" borderId="14" xfId="0" applyNumberFormat="1" applyFont="1" applyFill="1" applyBorder="1" applyAlignment="1">
      <alignment horizontal="justify" wrapText="1"/>
    </xf>
    <xf numFmtId="49" fontId="82" fillId="46" borderId="14" xfId="0" applyNumberFormat="1" applyFont="1" applyFill="1" applyBorder="1" applyAlignment="1">
      <alignment horizontal="justify" vertical="center" wrapText="1"/>
    </xf>
    <xf numFmtId="49" fontId="82" fillId="46" borderId="14" xfId="0" applyNumberFormat="1" applyFont="1" applyFill="1" applyBorder="1" applyAlignment="1">
      <alignment horizontal="center" vertical="center" wrapText="1"/>
    </xf>
    <xf numFmtId="0" fontId="82" fillId="46" borderId="14" xfId="0" applyFont="1" applyFill="1" applyBorder="1" applyAlignment="1">
      <alignment horizontal="center" vertical="center" wrapText="1"/>
    </xf>
    <xf numFmtId="0" fontId="82" fillId="46" borderId="14" xfId="0" applyFont="1" applyFill="1" applyBorder="1" applyAlignment="1">
      <alignment horizontal="right" vertical="center" wrapText="1"/>
    </xf>
    <xf numFmtId="4" fontId="82" fillId="46" borderId="14" xfId="0" applyNumberFormat="1" applyFont="1" applyFill="1" applyBorder="1" applyAlignment="1">
      <alignment horizontal="right" vertical="center" wrapText="1"/>
    </xf>
    <xf numFmtId="49" fontId="80" fillId="46" borderId="14" xfId="0" applyNumberFormat="1" applyFont="1" applyFill="1" applyBorder="1" applyAlignment="1">
      <alignment horizontal="justify" wrapText="1"/>
    </xf>
    <xf numFmtId="49" fontId="73" fillId="46" borderId="14" xfId="0" applyNumberFormat="1" applyFont="1" applyFill="1" applyBorder="1" applyAlignment="1">
      <alignment horizontal="justify" vertical="top" wrapText="1"/>
    </xf>
    <xf numFmtId="0" fontId="73" fillId="46" borderId="14" xfId="0" applyFont="1" applyFill="1" applyBorder="1" applyAlignment="1">
      <alignment vertical="top" wrapText="1"/>
    </xf>
    <xf numFmtId="4" fontId="73" fillId="46" borderId="14" xfId="0" applyNumberFormat="1" applyFont="1" applyFill="1" applyBorder="1" applyAlignment="1">
      <alignment vertical="top" wrapText="1"/>
    </xf>
    <xf numFmtId="0" fontId="74" fillId="46" borderId="14" xfId="0" applyFont="1" applyFill="1" applyBorder="1" applyAlignment="1">
      <alignment vertical="center" wrapText="1"/>
    </xf>
    <xf numFmtId="4" fontId="74" fillId="46" borderId="14" xfId="0" applyNumberFormat="1" applyFont="1" applyFill="1" applyBorder="1" applyAlignment="1">
      <alignment vertical="center" wrapText="1"/>
    </xf>
    <xf numFmtId="4" fontId="7" fillId="46" borderId="14" xfId="0" applyNumberFormat="1" applyFont="1" applyFill="1" applyBorder="1" applyAlignment="1">
      <alignment vertical="center" wrapText="1"/>
    </xf>
    <xf numFmtId="49" fontId="4" fillId="46" borderId="14" xfId="0" applyNumberFormat="1" applyFont="1" applyFill="1" applyBorder="1" applyAlignment="1">
      <alignment horizontal="justify" wrapText="1"/>
    </xf>
    <xf numFmtId="49" fontId="4" fillId="46" borderId="14" xfId="0" applyNumberFormat="1" applyFont="1" applyFill="1" applyBorder="1" applyAlignment="1">
      <alignment horizontal="justify" vertical="top" wrapText="1"/>
    </xf>
    <xf numFmtId="0" fontId="7" fillId="46" borderId="14" xfId="0" applyFont="1" applyFill="1" applyBorder="1" applyAlignment="1">
      <alignment vertical="top" wrapText="1"/>
    </xf>
    <xf numFmtId="0" fontId="7" fillId="46" borderId="14" xfId="0" applyFont="1" applyFill="1" applyBorder="1" applyAlignment="1">
      <alignment horizontal="center" vertical="top" wrapText="1"/>
    </xf>
    <xf numFmtId="4" fontId="7" fillId="46" borderId="14" xfId="0" applyNumberFormat="1" applyFont="1" applyFill="1" applyBorder="1" applyAlignment="1">
      <alignment vertical="top" wrapText="1"/>
    </xf>
    <xf numFmtId="4" fontId="4" fillId="46" borderId="14" xfId="0" applyNumberFormat="1" applyFont="1" applyFill="1" applyBorder="1" applyAlignment="1">
      <alignment vertical="top" wrapText="1"/>
    </xf>
    <xf numFmtId="0" fontId="83" fillId="46" borderId="14" xfId="62" applyNumberFormat="1" applyFont="1" applyFill="1" applyBorder="1" applyAlignment="1" applyProtection="1">
      <alignment horizontal="center" vertical="center" shrinkToFit="1"/>
      <protection/>
    </xf>
    <xf numFmtId="4" fontId="83" fillId="46" borderId="14" xfId="62" applyFont="1" applyFill="1" applyBorder="1" applyAlignment="1" applyProtection="1">
      <alignment horizontal="center" vertical="top" shrinkToFit="1"/>
      <protection/>
    </xf>
    <xf numFmtId="0" fontId="83" fillId="46" borderId="14" xfId="60" applyNumberFormat="1" applyFont="1" applyFill="1" applyBorder="1" applyAlignment="1" applyProtection="1">
      <alignment horizontal="justify" vertical="top" wrapText="1"/>
      <protection/>
    </xf>
    <xf numFmtId="0" fontId="4" fillId="46" borderId="14" xfId="0" applyFont="1" applyFill="1" applyBorder="1" applyAlignment="1">
      <alignment horizontal="justify" vertical="top" wrapText="1"/>
    </xf>
    <xf numFmtId="0" fontId="75" fillId="46" borderId="14" xfId="0" applyFont="1" applyFill="1" applyBorder="1" applyAlignment="1">
      <alignment horizontal="left" vertical="top" wrapText="1"/>
    </xf>
    <xf numFmtId="0" fontId="74" fillId="46" borderId="14" xfId="0" applyFont="1" applyFill="1" applyBorder="1" applyAlignment="1">
      <alignment vertical="top" wrapText="1"/>
    </xf>
    <xf numFmtId="0" fontId="4" fillId="46" borderId="14" xfId="0" applyNumberFormat="1" applyFont="1" applyFill="1" applyBorder="1" applyAlignment="1">
      <alignment horizontal="center" vertical="center" wrapText="1"/>
    </xf>
    <xf numFmtId="0" fontId="7" fillId="46" borderId="14" xfId="0" applyNumberFormat="1" applyFont="1" applyFill="1" applyBorder="1" applyAlignment="1">
      <alignment horizontal="center" vertical="center" wrapText="1"/>
    </xf>
    <xf numFmtId="49" fontId="84" fillId="46" borderId="14" xfId="0" applyNumberFormat="1" applyFont="1" applyFill="1" applyBorder="1" applyAlignment="1">
      <alignment horizontal="justify" vertical="center" wrapText="1"/>
    </xf>
    <xf numFmtId="0" fontId="84" fillId="46" borderId="14" xfId="0" applyFont="1" applyFill="1" applyBorder="1" applyAlignment="1">
      <alignment horizontal="left" vertical="top" wrapText="1"/>
    </xf>
    <xf numFmtId="0" fontId="7" fillId="46" borderId="0" xfId="0" applyFont="1" applyFill="1" applyAlignment="1">
      <alignment horizontal="right" vertical="top" wrapText="1"/>
    </xf>
    <xf numFmtId="4" fontId="7" fillId="46" borderId="0" xfId="0" applyNumberFormat="1" applyFont="1" applyFill="1" applyAlignment="1">
      <alignment horizontal="right" vertical="top" wrapText="1"/>
    </xf>
    <xf numFmtId="49" fontId="4" fillId="46" borderId="0" xfId="0" applyNumberFormat="1" applyFont="1" applyFill="1" applyAlignment="1">
      <alignment horizontal="justify" vertical="top" wrapText="1"/>
    </xf>
    <xf numFmtId="49" fontId="9" fillId="46" borderId="0" xfId="0" applyNumberFormat="1" applyFont="1" applyFill="1" applyAlignment="1">
      <alignment horizontal="justify" vertical="top" wrapText="1"/>
    </xf>
    <xf numFmtId="0" fontId="8" fillId="46" borderId="0" xfId="0" applyFont="1" applyFill="1" applyAlignment="1">
      <alignment vertical="top" wrapText="1"/>
    </xf>
    <xf numFmtId="0" fontId="8" fillId="46" borderId="0" xfId="0" applyFont="1" applyFill="1" applyAlignment="1">
      <alignment horizontal="center" vertical="top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4" fillId="46" borderId="0" xfId="0" applyFont="1" applyFill="1" applyAlignment="1">
      <alignment horizontal="center" vertical="top" wrapText="1"/>
    </xf>
    <xf numFmtId="0" fontId="7" fillId="46" borderId="14" xfId="0" applyFont="1" applyFill="1" applyBorder="1" applyAlignment="1">
      <alignment vertical="center" wrapText="1"/>
    </xf>
    <xf numFmtId="0" fontId="75" fillId="0" borderId="14" xfId="95" applyFont="1" applyFill="1" applyBorder="1" applyAlignment="1">
      <alignment horizontal="left" vertical="top" wrapText="1"/>
      <protection/>
    </xf>
    <xf numFmtId="49" fontId="79" fillId="46" borderId="14" xfId="0" applyNumberFormat="1" applyFont="1" applyFill="1" applyBorder="1" applyAlignment="1">
      <alignment horizontal="justify" vertical="center" wrapText="1"/>
    </xf>
    <xf numFmtId="4" fontId="85" fillId="46" borderId="14" xfId="0" applyNumberFormat="1" applyFont="1" applyFill="1" applyBorder="1" applyAlignment="1">
      <alignment horizontal="right" vertical="center" wrapText="1"/>
    </xf>
    <xf numFmtId="4" fontId="86" fillId="46" borderId="14" xfId="0" applyNumberFormat="1" applyFont="1" applyFill="1" applyBorder="1" applyAlignment="1">
      <alignment horizontal="right" vertical="center" wrapText="1"/>
    </xf>
    <xf numFmtId="0" fontId="7" fillId="46" borderId="14" xfId="0" applyFont="1" applyFill="1" applyBorder="1" applyAlignment="1">
      <alignment vertical="center" wrapText="1"/>
    </xf>
    <xf numFmtId="0" fontId="87" fillId="0" borderId="2" xfId="53" applyNumberFormat="1" applyFont="1" applyAlignment="1" applyProtection="1">
      <alignment vertical="top" wrapText="1"/>
      <protection/>
    </xf>
    <xf numFmtId="0" fontId="4" fillId="46" borderId="0" xfId="0" applyFont="1" applyFill="1" applyAlignment="1">
      <alignment vertical="top" wrapText="1"/>
    </xf>
    <xf numFmtId="0" fontId="0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4" fontId="7" fillId="46" borderId="0" xfId="0" applyNumberFormat="1" applyFont="1" applyFill="1" applyAlignment="1">
      <alignment horizontal="justify" vertical="center" wrapText="1"/>
    </xf>
    <xf numFmtId="0" fontId="7" fillId="0" borderId="14" xfId="0" applyFont="1" applyFill="1" applyBorder="1" applyAlignment="1">
      <alignment vertical="top" wrapText="1"/>
    </xf>
    <xf numFmtId="4" fontId="4" fillId="46" borderId="14" xfId="0" applyNumberFormat="1" applyFont="1" applyFill="1" applyBorder="1" applyAlignment="1">
      <alignment horizontal="center" vertical="center" wrapText="1"/>
    </xf>
    <xf numFmtId="14" fontId="4" fillId="46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2" fontId="4" fillId="0" borderId="14" xfId="0" applyNumberFormat="1" applyFont="1" applyFill="1" applyBorder="1" applyAlignment="1">
      <alignment vertical="center" wrapText="1"/>
    </xf>
    <xf numFmtId="2" fontId="85" fillId="0" borderId="14" xfId="0" applyNumberFormat="1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vertical="center" wrapText="1"/>
    </xf>
    <xf numFmtId="2" fontId="86" fillId="0" borderId="14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2" fontId="9" fillId="46" borderId="0" xfId="0" applyNumberFormat="1" applyFont="1" applyFill="1" applyAlignment="1">
      <alignment vertical="top" wrapText="1"/>
    </xf>
    <xf numFmtId="0" fontId="4" fillId="46" borderId="0" xfId="0" applyFont="1" applyFill="1" applyAlignment="1">
      <alignment vertical="top" wrapText="1"/>
    </xf>
    <xf numFmtId="0" fontId="7" fillId="46" borderId="0" xfId="0" applyFont="1" applyFill="1" applyAlignment="1">
      <alignment vertical="top" wrapText="1"/>
    </xf>
    <xf numFmtId="0" fontId="4" fillId="46" borderId="14" xfId="0" applyFont="1" applyFill="1" applyBorder="1" applyAlignment="1">
      <alignment horizontal="left" vertical="center" wrapText="1"/>
    </xf>
    <xf numFmtId="0" fontId="7" fillId="46" borderId="14" xfId="0" applyFont="1" applyFill="1" applyBorder="1" applyAlignment="1">
      <alignment vertical="center" wrapText="1"/>
    </xf>
    <xf numFmtId="0" fontId="0" fillId="46" borderId="0" xfId="0" applyFont="1" applyFill="1" applyAlignment="1">
      <alignment vertical="top" wrapText="1"/>
    </xf>
    <xf numFmtId="0" fontId="88" fillId="0" borderId="0" xfId="0" applyFont="1" applyAlignment="1">
      <alignment wrapText="1"/>
    </xf>
    <xf numFmtId="0" fontId="88" fillId="0" borderId="0" xfId="0" applyFont="1" applyFill="1" applyAlignment="1">
      <alignment vertical="top" wrapText="1"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Normal" xfId="43"/>
    <cellStyle name="st26" xfId="44"/>
    <cellStyle name="style0" xfId="45"/>
    <cellStyle name="td" xfId="46"/>
    <cellStyle name="tr" xfId="47"/>
    <cellStyle name="xl21" xfId="48"/>
    <cellStyle name="xl22" xfId="49"/>
    <cellStyle name="xl23" xfId="50"/>
    <cellStyle name="xl24" xfId="51"/>
    <cellStyle name="xl25" xfId="52"/>
    <cellStyle name="xl26" xfId="53"/>
    <cellStyle name="xl27" xfId="54"/>
    <cellStyle name="xl28" xfId="55"/>
    <cellStyle name="xl29" xfId="56"/>
    <cellStyle name="xl30" xfId="57"/>
    <cellStyle name="xl31" xfId="58"/>
    <cellStyle name="xl32" xfId="59"/>
    <cellStyle name="xl33" xfId="60"/>
    <cellStyle name="xl33 2" xfId="61"/>
    <cellStyle name="xl34" xfId="62"/>
    <cellStyle name="xl35" xfId="63"/>
    <cellStyle name="xl36" xfId="64"/>
    <cellStyle name="xl37" xfId="65"/>
    <cellStyle name="xl38" xfId="66"/>
    <cellStyle name="xl39" xfId="67"/>
    <cellStyle name="xl40" xfId="68"/>
    <cellStyle name="xl4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Денежный [0] 2" xfId="82"/>
    <cellStyle name="Денежный [0] 3" xfId="83"/>
    <cellStyle name="Денежный 2" xfId="84"/>
    <cellStyle name="Денежный 3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 2 3" xfId="96"/>
    <cellStyle name="Обычный 3" xfId="97"/>
    <cellStyle name="Обычный 3 2" xfId="98"/>
    <cellStyle name="Обычный 4" xfId="99"/>
    <cellStyle name="Обычный 4 2" xfId="100"/>
    <cellStyle name="Обычный 5" xfId="101"/>
    <cellStyle name="Обычный 6" xfId="102"/>
    <cellStyle name="Followed Hyperlink" xfId="103"/>
    <cellStyle name="Плохой" xfId="104"/>
    <cellStyle name="Пояснение" xfId="105"/>
    <cellStyle name="Примечание" xfId="106"/>
    <cellStyle name="Примечание 2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[0] 2" xfId="114"/>
    <cellStyle name="Финансовый 2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7"/>
  <sheetViews>
    <sheetView tabSelected="1" view="pageBreakPreview" zoomScale="80" zoomScaleSheetLayoutView="80" zoomScalePageLayoutView="0" workbookViewId="0" topLeftCell="B1">
      <selection activeCell="J15" sqref="J15"/>
    </sheetView>
  </sheetViews>
  <sheetFormatPr defaultColWidth="9.33203125" defaultRowHeight="12.75"/>
  <cols>
    <col min="1" max="1" width="42.66015625" style="1" hidden="1" customWidth="1"/>
    <col min="2" max="2" width="42.66015625" style="78" customWidth="1"/>
    <col min="3" max="3" width="6" style="170" customWidth="1"/>
    <col min="4" max="4" width="7.33203125" style="170" customWidth="1"/>
    <col min="5" max="5" width="6.16015625" style="170" customWidth="1"/>
    <col min="6" max="6" width="3.33203125" style="170" hidden="1" customWidth="1"/>
    <col min="7" max="7" width="7.83203125" style="83" customWidth="1"/>
    <col min="8" max="8" width="9.33203125" style="83" hidden="1" customWidth="1"/>
    <col min="9" max="9" width="11.66015625" style="170" customWidth="1"/>
    <col min="10" max="10" width="10.83203125" style="163" customWidth="1"/>
    <col min="11" max="11" width="21.5" style="163" hidden="1" customWidth="1"/>
    <col min="12" max="22" width="21.5" style="164" hidden="1" customWidth="1"/>
    <col min="23" max="23" width="18.33203125" style="164" customWidth="1"/>
    <col min="24" max="27" width="21.5" style="164" hidden="1" customWidth="1"/>
    <col min="28" max="28" width="18.33203125" style="80" customWidth="1"/>
    <col min="29" max="29" width="17.16015625" style="80" customWidth="1"/>
    <col min="30" max="30" width="11.33203125" style="1" customWidth="1"/>
    <col min="31" max="16384" width="9.33203125" style="1" customWidth="1"/>
  </cols>
  <sheetData>
    <row r="1" spans="5:27" ht="0.75" customHeight="1">
      <c r="E1" s="195"/>
      <c r="F1" s="195"/>
      <c r="G1" s="195"/>
      <c r="H1" s="195"/>
      <c r="I1" s="195"/>
      <c r="J1" s="195"/>
      <c r="K1" s="170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</row>
    <row r="2" spans="7:27" ht="0.75" customHeight="1">
      <c r="G2" s="170"/>
      <c r="H2" s="170"/>
      <c r="J2" s="170"/>
      <c r="K2" s="170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7:27" ht="0.75" customHeight="1" hidden="1">
      <c r="G3" s="170"/>
      <c r="H3" s="170"/>
      <c r="J3" s="170"/>
      <c r="K3" s="170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7:27" ht="0.75" customHeight="1" hidden="1">
      <c r="G4" s="170"/>
      <c r="H4" s="170"/>
      <c r="J4" s="170"/>
      <c r="K4" s="170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</row>
    <row r="5" spans="7:27" ht="0.75" customHeight="1" hidden="1">
      <c r="G5" s="170"/>
      <c r="H5" s="170"/>
      <c r="J5" s="170"/>
      <c r="K5" s="170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</row>
    <row r="6" spans="7:27" ht="0.75" customHeight="1" hidden="1">
      <c r="G6" s="170"/>
      <c r="H6" s="170"/>
      <c r="J6" s="170"/>
      <c r="K6" s="170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</row>
    <row r="7" spans="7:27" ht="0.75" customHeight="1" hidden="1">
      <c r="G7" s="170"/>
      <c r="H7" s="170"/>
      <c r="J7" s="170"/>
      <c r="K7" s="170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</row>
    <row r="8" spans="7:27" ht="0.75" customHeight="1" hidden="1">
      <c r="G8" s="170"/>
      <c r="H8" s="170"/>
      <c r="J8" s="170"/>
      <c r="K8" s="170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</row>
    <row r="9" spans="7:27" ht="0.75" customHeight="1" hidden="1">
      <c r="G9" s="170"/>
      <c r="H9" s="170"/>
      <c r="J9" s="170"/>
      <c r="K9" s="170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</row>
    <row r="10" spans="7:27" ht="12.75" hidden="1">
      <c r="G10" s="170"/>
      <c r="H10" s="170"/>
      <c r="J10" s="170"/>
      <c r="K10" s="170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</row>
    <row r="11" spans="3:30" ht="59.25" customHeight="1">
      <c r="C11" s="181"/>
      <c r="D11" s="181"/>
      <c r="E11" s="82"/>
      <c r="F11" s="82"/>
      <c r="G11" s="82"/>
      <c r="H11" s="82"/>
      <c r="I11" s="82"/>
      <c r="J11" s="199" t="s">
        <v>365</v>
      </c>
      <c r="K11" s="199"/>
      <c r="L11" s="199"/>
      <c r="M11" s="199"/>
      <c r="N11" s="199"/>
      <c r="O11" s="199"/>
      <c r="P11" s="199"/>
      <c r="Q11" s="199"/>
      <c r="R11" s="199"/>
      <c r="S11" s="199"/>
      <c r="T11" s="200"/>
      <c r="U11" s="200"/>
      <c r="V11" s="200"/>
      <c r="W11" s="200"/>
      <c r="X11" s="200"/>
      <c r="Y11" s="192"/>
      <c r="Z11" s="192"/>
      <c r="AA11" s="192"/>
      <c r="AB11" s="192"/>
      <c r="AC11" s="192"/>
      <c r="AD11" s="192"/>
    </row>
    <row r="12" spans="3:29" ht="19.5" customHeight="1">
      <c r="C12" s="181"/>
      <c r="D12" s="181"/>
      <c r="E12" s="82"/>
      <c r="F12" s="82"/>
      <c r="G12" s="82"/>
      <c r="H12" s="82"/>
      <c r="I12" s="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</row>
    <row r="13" spans="2:30" ht="39" customHeight="1">
      <c r="B13" s="191" t="s">
        <v>362</v>
      </c>
      <c r="C13" s="191"/>
      <c r="D13" s="191"/>
      <c r="E13" s="191"/>
      <c r="F13" s="191"/>
      <c r="G13" s="191"/>
      <c r="H13" s="191"/>
      <c r="I13" s="191"/>
      <c r="J13" s="191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</row>
    <row r="14" spans="2:27" ht="12.75">
      <c r="B14" s="81"/>
      <c r="J14" s="170"/>
      <c r="K14" s="170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30" ht="135.75" customHeight="1">
      <c r="A15" s="2" t="s">
        <v>1</v>
      </c>
      <c r="B15" s="96" t="s">
        <v>1</v>
      </c>
      <c r="C15" s="88" t="s">
        <v>67</v>
      </c>
      <c r="D15" s="88" t="s">
        <v>68</v>
      </c>
      <c r="E15" s="88" t="s">
        <v>161</v>
      </c>
      <c r="F15" s="88" t="s">
        <v>130</v>
      </c>
      <c r="G15" s="88" t="s">
        <v>2</v>
      </c>
      <c r="H15" s="88"/>
      <c r="I15" s="88" t="s">
        <v>69</v>
      </c>
      <c r="J15" s="88" t="s">
        <v>3</v>
      </c>
      <c r="K15" s="184" t="s">
        <v>222</v>
      </c>
      <c r="L15" s="184" t="s">
        <v>232</v>
      </c>
      <c r="M15" s="88" t="s">
        <v>238</v>
      </c>
      <c r="N15" s="88" t="s">
        <v>242</v>
      </c>
      <c r="O15" s="88" t="s">
        <v>246</v>
      </c>
      <c r="P15" s="88" t="s">
        <v>248</v>
      </c>
      <c r="Q15" s="88" t="s">
        <v>253</v>
      </c>
      <c r="R15" s="88" t="s">
        <v>263</v>
      </c>
      <c r="S15" s="88" t="s">
        <v>264</v>
      </c>
      <c r="T15" s="88"/>
      <c r="U15" s="88" t="s">
        <v>268</v>
      </c>
      <c r="V15" s="88" t="s">
        <v>271</v>
      </c>
      <c r="W15" s="88" t="s">
        <v>350</v>
      </c>
      <c r="X15" s="88"/>
      <c r="Y15" s="88" t="s">
        <v>341</v>
      </c>
      <c r="Z15" s="88" t="s">
        <v>342</v>
      </c>
      <c r="AA15" s="185">
        <v>43180</v>
      </c>
      <c r="AB15" s="184" t="s">
        <v>363</v>
      </c>
      <c r="AC15" s="184" t="s">
        <v>364</v>
      </c>
      <c r="AD15" s="186" t="s">
        <v>351</v>
      </c>
    </row>
    <row r="16" spans="1:30" ht="12.75" customHeight="1" hidden="1">
      <c r="A16" s="2" t="s">
        <v>4</v>
      </c>
      <c r="B16" s="84" t="s">
        <v>4</v>
      </c>
      <c r="C16" s="85" t="s">
        <v>5</v>
      </c>
      <c r="D16" s="85" t="s">
        <v>6</v>
      </c>
      <c r="E16" s="85">
        <v>4</v>
      </c>
      <c r="F16" s="85">
        <v>5</v>
      </c>
      <c r="G16" s="85">
        <v>5</v>
      </c>
      <c r="H16" s="85"/>
      <c r="I16" s="85">
        <v>6</v>
      </c>
      <c r="J16" s="85">
        <v>7</v>
      </c>
      <c r="K16" s="85">
        <v>8</v>
      </c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5">
        <v>8</v>
      </c>
      <c r="AC16" s="85"/>
      <c r="AD16" s="183"/>
    </row>
    <row r="17" spans="1:30" ht="71.25" customHeight="1">
      <c r="A17" s="6" t="s">
        <v>88</v>
      </c>
      <c r="B17" s="87" t="s">
        <v>88</v>
      </c>
      <c r="C17" s="88" t="s">
        <v>7</v>
      </c>
      <c r="D17" s="88"/>
      <c r="E17" s="88"/>
      <c r="F17" s="88"/>
      <c r="G17" s="88"/>
      <c r="H17" s="88"/>
      <c r="I17" s="88"/>
      <c r="J17" s="89"/>
      <c r="K17" s="37">
        <f>K18+K368+K386+K415</f>
        <v>188537768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>
        <f>W18+W368+W386+W415</f>
        <v>258140453.69000003</v>
      </c>
      <c r="X17" s="37"/>
      <c r="Y17" s="37"/>
      <c r="Z17" s="37"/>
      <c r="AA17" s="37"/>
      <c r="AB17" s="37">
        <f>AB18+AB368+AB386+AB415</f>
        <v>263394102.59</v>
      </c>
      <c r="AC17" s="37">
        <f>AC18+AC368+AC386+AC415</f>
        <v>87523646.35</v>
      </c>
      <c r="AD17" s="187">
        <f>AC17/AB17*100</f>
        <v>33.22915945701318</v>
      </c>
    </row>
    <row r="18" spans="1:30" ht="42" customHeight="1">
      <c r="A18" s="7" t="s">
        <v>89</v>
      </c>
      <c r="B18" s="90" t="s">
        <v>89</v>
      </c>
      <c r="C18" s="88" t="s">
        <v>7</v>
      </c>
      <c r="D18" s="88">
        <v>1</v>
      </c>
      <c r="E18" s="88"/>
      <c r="F18" s="88"/>
      <c r="G18" s="91"/>
      <c r="H18" s="91"/>
      <c r="I18" s="92"/>
      <c r="J18" s="93"/>
      <c r="K18" s="37">
        <f>K19+K333+K338+K343</f>
        <v>168548335.65</v>
      </c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37">
        <f>W19+W333+W338+W343</f>
        <v>234832256.37</v>
      </c>
      <c r="X18" s="94"/>
      <c r="Y18" s="94"/>
      <c r="Z18" s="94"/>
      <c r="AA18" s="94"/>
      <c r="AB18" s="37">
        <f>AB19+AB333+AB338+AB343</f>
        <v>239207228.52</v>
      </c>
      <c r="AC18" s="37">
        <f>AC19+AC333+AC338+AC343</f>
        <v>76946829.7</v>
      </c>
      <c r="AD18" s="187">
        <f aca="true" t="shared" si="0" ref="AD18:AD81">AC18/AB18*100</f>
        <v>32.16743497931815</v>
      </c>
    </row>
    <row r="19" spans="1:30" ht="43.5" customHeight="1">
      <c r="A19" s="7" t="s">
        <v>168</v>
      </c>
      <c r="B19" s="90" t="s">
        <v>168</v>
      </c>
      <c r="C19" s="88" t="s">
        <v>7</v>
      </c>
      <c r="D19" s="88">
        <v>1</v>
      </c>
      <c r="E19" s="88">
        <v>11</v>
      </c>
      <c r="F19" s="88"/>
      <c r="G19" s="91"/>
      <c r="H19" s="91"/>
      <c r="I19" s="92"/>
      <c r="J19" s="93"/>
      <c r="K19" s="37">
        <f>K20</f>
        <v>168548335.65</v>
      </c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37">
        <f>W20</f>
        <v>234832256.37</v>
      </c>
      <c r="X19" s="94"/>
      <c r="Y19" s="94"/>
      <c r="Z19" s="94"/>
      <c r="AA19" s="94"/>
      <c r="AB19" s="37">
        <f>AB20</f>
        <v>239207228.52</v>
      </c>
      <c r="AC19" s="37">
        <f>AC20</f>
        <v>76946829.7</v>
      </c>
      <c r="AD19" s="187">
        <f t="shared" si="0"/>
        <v>32.16743497931815</v>
      </c>
    </row>
    <row r="20" spans="1:30" ht="32.25" customHeight="1">
      <c r="A20" s="7" t="s">
        <v>41</v>
      </c>
      <c r="B20" s="90" t="s">
        <v>41</v>
      </c>
      <c r="C20" s="88" t="s">
        <v>7</v>
      </c>
      <c r="D20" s="88">
        <v>1</v>
      </c>
      <c r="E20" s="88">
        <v>11</v>
      </c>
      <c r="F20" s="88">
        <v>1</v>
      </c>
      <c r="G20" s="88">
        <v>902</v>
      </c>
      <c r="H20" s="88"/>
      <c r="I20" s="92"/>
      <c r="J20" s="93"/>
      <c r="K20" s="37">
        <f>K21+K25+K31+K58+K62+K66+K98+K102+K106+K124+K145+K151+K170+K174+K178+K182+K190+K201+K205+K213+K220+K224+K228+K262+K274+K279+K295+K303+K316+K320+K324+K47+K160+K250+K55+K110+K116+K312+K117+K141+K197+K132+K209+K70+K51+K254</f>
        <v>168548335.65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37">
        <f>W21+W25+W31+W58+W62+W66+W88+W98+W102+W106+W124+W145+W151+W170+W174+W178+W182+W190+W201+W205+W213+W220+W224+W228+W237+W262+W274+W279+W295+W303+W307+W316+W320+W324+W47+W160+W250+W55+W110+W116+W312+W117+W141+W197+W132+W209+W70+W51+W254+W93+W328+W266+W270+W137+W348+W352+W356+W360+W241+W186+W285+W289+W364</f>
        <v>234832256.37</v>
      </c>
      <c r="X20" s="94"/>
      <c r="Y20" s="94"/>
      <c r="Z20" s="94"/>
      <c r="AA20" s="94"/>
      <c r="AB20" s="37">
        <f>AB21+AB25+AB31+AB58+AB62+AB66+AB88+AB98+AB102+AB106+AB124+AB145+AB151+AB170+AB174+AB178+AB182+AB190+AB201+AB205+AB213+AB220+AB224+AB228+AB237+AB262+AB274+AB279+AB295+AB303+AB307+AB316+AB320+AB324+AB47+AB160+AB250+AB55+AB110+AB116+AB312+AB117+AB141+AB197+AB132+AB209+AB70+AB51+AB254+AB93+AB328+AB266+AB270+AB137+AB348+AB352+AB356+AB360+AB241+AB186+AB285+AB289+AB364+AB258</f>
        <v>239207228.52</v>
      </c>
      <c r="AC20" s="37">
        <f>AC21+AC25+AC31+AC58+AC62+AC66+AC88+AC98+AC102+AC106+AC124+AC145+AC151+AC170+AC174+AC178+AC182+AC190+AC201+AC205+AC213+AC220+AC224+AC228+AC237+AC262+AC274+AC279+AC295+AC303+AC307+AC316+AC320+AC324+AC47+AC160+AC250+AC55+AC110+AC116+AC312+AC117+AC141+AC197+AC132+AC209+AC70+AC51+AC254+AC93+AC328+AC266+AC270+AC137+AC348+AC352+AC356+AC360+AC241+AC186+AC285+AC289+AC364+AC258</f>
        <v>76946829.7</v>
      </c>
      <c r="AD20" s="187">
        <f t="shared" si="0"/>
        <v>32.16743497931815</v>
      </c>
    </row>
    <row r="21" spans="1:30" s="3" customFormat="1" ht="63.75">
      <c r="A21" s="7" t="s">
        <v>187</v>
      </c>
      <c r="B21" s="95" t="s">
        <v>334</v>
      </c>
      <c r="C21" s="88" t="s">
        <v>7</v>
      </c>
      <c r="D21" s="88">
        <v>1</v>
      </c>
      <c r="E21" s="88">
        <v>11</v>
      </c>
      <c r="F21" s="88">
        <v>1</v>
      </c>
      <c r="G21" s="88">
        <v>902</v>
      </c>
      <c r="H21" s="96" t="s">
        <v>165</v>
      </c>
      <c r="I21" s="96" t="s">
        <v>275</v>
      </c>
      <c r="J21" s="93"/>
      <c r="K21" s="37">
        <f>K22</f>
        <v>366111.9</v>
      </c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37">
        <f>W22</f>
        <v>366000</v>
      </c>
      <c r="X21" s="94"/>
      <c r="Y21" s="94"/>
      <c r="Z21" s="94"/>
      <c r="AA21" s="94"/>
      <c r="AB21" s="37">
        <f aca="true" t="shared" si="1" ref="AB21:AC23">AB22</f>
        <v>366000</v>
      </c>
      <c r="AC21" s="175">
        <f t="shared" si="1"/>
        <v>0</v>
      </c>
      <c r="AD21" s="188">
        <f t="shared" si="0"/>
        <v>0</v>
      </c>
    </row>
    <row r="22" spans="1:30" ht="45" customHeight="1">
      <c r="A22" s="8" t="s">
        <v>66</v>
      </c>
      <c r="B22" s="97" t="s">
        <v>66</v>
      </c>
      <c r="C22" s="85" t="s">
        <v>7</v>
      </c>
      <c r="D22" s="85">
        <v>1</v>
      </c>
      <c r="E22" s="85">
        <v>11</v>
      </c>
      <c r="F22" s="85">
        <v>1</v>
      </c>
      <c r="G22" s="85">
        <v>902</v>
      </c>
      <c r="H22" s="84" t="s">
        <v>165</v>
      </c>
      <c r="I22" s="84" t="s">
        <v>275</v>
      </c>
      <c r="J22" s="98" t="s">
        <v>21</v>
      </c>
      <c r="K22" s="34">
        <f>K23</f>
        <v>366111.9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>
        <f>W23</f>
        <v>366000</v>
      </c>
      <c r="X22" s="34"/>
      <c r="Y22" s="34"/>
      <c r="Z22" s="34"/>
      <c r="AA22" s="34"/>
      <c r="AB22" s="34">
        <f t="shared" si="1"/>
        <v>366000</v>
      </c>
      <c r="AC22" s="176">
        <f t="shared" si="1"/>
        <v>0</v>
      </c>
      <c r="AD22" s="188">
        <f t="shared" si="0"/>
        <v>0</v>
      </c>
    </row>
    <row r="23" spans="1:30" ht="55.5" customHeight="1">
      <c r="A23" s="8" t="s">
        <v>166</v>
      </c>
      <c r="B23" s="97" t="s">
        <v>166</v>
      </c>
      <c r="C23" s="85" t="s">
        <v>7</v>
      </c>
      <c r="D23" s="85">
        <v>1</v>
      </c>
      <c r="E23" s="85">
        <v>11</v>
      </c>
      <c r="F23" s="85">
        <v>1</v>
      </c>
      <c r="G23" s="85">
        <v>902</v>
      </c>
      <c r="H23" s="84" t="s">
        <v>165</v>
      </c>
      <c r="I23" s="84" t="s">
        <v>275</v>
      </c>
      <c r="J23" s="98" t="s">
        <v>167</v>
      </c>
      <c r="K23" s="34">
        <v>366111.9</v>
      </c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>
        <f>W24</f>
        <v>366000</v>
      </c>
      <c r="X23" s="34"/>
      <c r="Y23" s="34"/>
      <c r="Z23" s="34"/>
      <c r="AA23" s="34"/>
      <c r="AB23" s="34">
        <f t="shared" si="1"/>
        <v>366000</v>
      </c>
      <c r="AC23" s="176">
        <f t="shared" si="1"/>
        <v>0</v>
      </c>
      <c r="AD23" s="188">
        <f t="shared" si="0"/>
        <v>0</v>
      </c>
    </row>
    <row r="24" spans="1:30" ht="59.25" customHeight="1">
      <c r="A24" s="8" t="s">
        <v>239</v>
      </c>
      <c r="B24" s="97" t="s">
        <v>239</v>
      </c>
      <c r="C24" s="85" t="s">
        <v>7</v>
      </c>
      <c r="D24" s="85">
        <v>1</v>
      </c>
      <c r="E24" s="85">
        <v>11</v>
      </c>
      <c r="F24" s="85">
        <v>1</v>
      </c>
      <c r="G24" s="85">
        <v>902</v>
      </c>
      <c r="H24" s="84" t="s">
        <v>165</v>
      </c>
      <c r="I24" s="84" t="s">
        <v>275</v>
      </c>
      <c r="J24" s="98" t="s">
        <v>240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-123490.12</v>
      </c>
      <c r="W24" s="34">
        <v>366000</v>
      </c>
      <c r="X24" s="34"/>
      <c r="Y24" s="34"/>
      <c r="Z24" s="34"/>
      <c r="AA24" s="34"/>
      <c r="AB24" s="34">
        <v>366000</v>
      </c>
      <c r="AC24" s="176"/>
      <c r="AD24" s="188">
        <f t="shared" si="0"/>
        <v>0</v>
      </c>
    </row>
    <row r="25" spans="1:30" s="3" customFormat="1" ht="63" customHeight="1">
      <c r="A25" s="6" t="s">
        <v>95</v>
      </c>
      <c r="B25" s="95" t="s">
        <v>276</v>
      </c>
      <c r="C25" s="88" t="s">
        <v>7</v>
      </c>
      <c r="D25" s="88">
        <v>1</v>
      </c>
      <c r="E25" s="88">
        <v>11</v>
      </c>
      <c r="F25" s="88">
        <v>1</v>
      </c>
      <c r="G25" s="88">
        <v>902</v>
      </c>
      <c r="H25" s="88">
        <v>10010</v>
      </c>
      <c r="I25" s="88">
        <v>80020</v>
      </c>
      <c r="J25" s="93"/>
      <c r="K25" s="37">
        <f>K26</f>
        <v>1173620.59</v>
      </c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37">
        <f>W26</f>
        <v>1279184.03</v>
      </c>
      <c r="X25" s="94"/>
      <c r="Y25" s="94"/>
      <c r="Z25" s="94"/>
      <c r="AA25" s="94"/>
      <c r="AB25" s="37">
        <f>AB26</f>
        <v>1279184.03</v>
      </c>
      <c r="AC25" s="37">
        <f>AC26</f>
        <v>285041.63</v>
      </c>
      <c r="AD25" s="187">
        <f t="shared" si="0"/>
        <v>22.28308228644787</v>
      </c>
    </row>
    <row r="26" spans="1:30" ht="84.75" customHeight="1">
      <c r="A26" s="5" t="s">
        <v>8</v>
      </c>
      <c r="B26" s="99" t="s">
        <v>8</v>
      </c>
      <c r="C26" s="85" t="s">
        <v>7</v>
      </c>
      <c r="D26" s="85">
        <v>1</v>
      </c>
      <c r="E26" s="85">
        <v>11</v>
      </c>
      <c r="F26" s="85">
        <v>1</v>
      </c>
      <c r="G26" s="85">
        <v>902</v>
      </c>
      <c r="H26" s="85">
        <v>10010</v>
      </c>
      <c r="I26" s="85">
        <v>80020</v>
      </c>
      <c r="J26" s="100">
        <v>100</v>
      </c>
      <c r="K26" s="34">
        <f>K27</f>
        <v>1173620.59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>
        <f>W27</f>
        <v>1279184.03</v>
      </c>
      <c r="X26" s="34"/>
      <c r="Y26" s="34"/>
      <c r="Z26" s="34"/>
      <c r="AA26" s="34"/>
      <c r="AB26" s="34">
        <f>AB27</f>
        <v>1279184.03</v>
      </c>
      <c r="AC26" s="34">
        <f>AC27</f>
        <v>285041.63</v>
      </c>
      <c r="AD26" s="189">
        <f t="shared" si="0"/>
        <v>22.28308228644787</v>
      </c>
    </row>
    <row r="27" spans="1:30" ht="44.25" customHeight="1">
      <c r="A27" s="5" t="s">
        <v>10</v>
      </c>
      <c r="B27" s="99" t="s">
        <v>10</v>
      </c>
      <c r="C27" s="85" t="s">
        <v>7</v>
      </c>
      <c r="D27" s="85">
        <v>1</v>
      </c>
      <c r="E27" s="85">
        <v>11</v>
      </c>
      <c r="F27" s="85">
        <v>1</v>
      </c>
      <c r="G27" s="85">
        <v>902</v>
      </c>
      <c r="H27" s="85">
        <v>10010</v>
      </c>
      <c r="I27" s="85">
        <v>80020</v>
      </c>
      <c r="J27" s="100">
        <v>120</v>
      </c>
      <c r="K27" s="34">
        <f>K28+K30</f>
        <v>1173620.59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>
        <f>W28+W30+W29</f>
        <v>1279184.03</v>
      </c>
      <c r="X27" s="34"/>
      <c r="Y27" s="34"/>
      <c r="Z27" s="34"/>
      <c r="AA27" s="34"/>
      <c r="AB27" s="34">
        <f>AB28+AB30+AB29</f>
        <v>1279184.03</v>
      </c>
      <c r="AC27" s="34">
        <f>AC28+AC30+AC29</f>
        <v>285041.63</v>
      </c>
      <c r="AD27" s="189">
        <f t="shared" si="0"/>
        <v>22.28308228644787</v>
      </c>
    </row>
    <row r="28" spans="1:30" ht="36.75" customHeight="1">
      <c r="A28" s="5" t="s">
        <v>131</v>
      </c>
      <c r="B28" s="99" t="s">
        <v>131</v>
      </c>
      <c r="C28" s="85" t="s">
        <v>7</v>
      </c>
      <c r="D28" s="85">
        <v>1</v>
      </c>
      <c r="E28" s="85">
        <v>11</v>
      </c>
      <c r="F28" s="85">
        <v>1</v>
      </c>
      <c r="G28" s="85">
        <v>902</v>
      </c>
      <c r="H28" s="85">
        <v>10010</v>
      </c>
      <c r="I28" s="85">
        <v>80020</v>
      </c>
      <c r="J28" s="100">
        <v>121</v>
      </c>
      <c r="K28" s="34">
        <v>901398.3</v>
      </c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>
        <v>952476.21</v>
      </c>
      <c r="X28" s="34"/>
      <c r="Y28" s="34"/>
      <c r="Z28" s="34"/>
      <c r="AA28" s="34"/>
      <c r="AB28" s="34">
        <v>952476.21</v>
      </c>
      <c r="AC28" s="34">
        <v>217011.3</v>
      </c>
      <c r="AD28" s="189">
        <f t="shared" si="0"/>
        <v>22.783907642165676</v>
      </c>
    </row>
    <row r="29" spans="1:30" ht="58.5" customHeight="1">
      <c r="A29" s="5"/>
      <c r="B29" s="99" t="s">
        <v>57</v>
      </c>
      <c r="C29" s="85" t="s">
        <v>7</v>
      </c>
      <c r="D29" s="85">
        <v>1</v>
      </c>
      <c r="E29" s="85">
        <v>11</v>
      </c>
      <c r="F29" s="85">
        <v>1</v>
      </c>
      <c r="G29" s="85">
        <v>902</v>
      </c>
      <c r="H29" s="85">
        <v>10010</v>
      </c>
      <c r="I29" s="85">
        <v>80020</v>
      </c>
      <c r="J29" s="100">
        <v>122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>
        <v>30000</v>
      </c>
      <c r="X29" s="34"/>
      <c r="Y29" s="34"/>
      <c r="Z29" s="34"/>
      <c r="AA29" s="34"/>
      <c r="AB29" s="34">
        <v>30000</v>
      </c>
      <c r="AC29" s="34"/>
      <c r="AD29" s="190">
        <f t="shared" si="0"/>
        <v>0</v>
      </c>
    </row>
    <row r="30" spans="1:30" ht="69.75" customHeight="1">
      <c r="A30" s="5" t="s">
        <v>132</v>
      </c>
      <c r="B30" s="99" t="s">
        <v>132</v>
      </c>
      <c r="C30" s="85" t="s">
        <v>7</v>
      </c>
      <c r="D30" s="85">
        <v>1</v>
      </c>
      <c r="E30" s="85">
        <v>11</v>
      </c>
      <c r="F30" s="85">
        <v>1</v>
      </c>
      <c r="G30" s="85">
        <v>902</v>
      </c>
      <c r="H30" s="85">
        <v>10010</v>
      </c>
      <c r="I30" s="85">
        <v>80020</v>
      </c>
      <c r="J30" s="100">
        <v>129</v>
      </c>
      <c r="K30" s="34">
        <v>272222.29</v>
      </c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>
        <v>296707.82</v>
      </c>
      <c r="X30" s="34"/>
      <c r="Y30" s="34"/>
      <c r="Z30" s="34"/>
      <c r="AA30" s="34"/>
      <c r="AB30" s="34">
        <v>296707.82</v>
      </c>
      <c r="AC30" s="34">
        <v>68030.33</v>
      </c>
      <c r="AD30" s="189">
        <f t="shared" si="0"/>
        <v>22.92839130428042</v>
      </c>
    </row>
    <row r="31" spans="1:30" s="3" customFormat="1" ht="45.75" customHeight="1">
      <c r="A31" s="11" t="s">
        <v>58</v>
      </c>
      <c r="B31" s="95" t="s">
        <v>58</v>
      </c>
      <c r="C31" s="88" t="s">
        <v>7</v>
      </c>
      <c r="D31" s="88">
        <v>1</v>
      </c>
      <c r="E31" s="88">
        <v>11</v>
      </c>
      <c r="F31" s="88">
        <v>1</v>
      </c>
      <c r="G31" s="88">
        <v>902</v>
      </c>
      <c r="H31" s="88">
        <v>10040</v>
      </c>
      <c r="I31" s="88">
        <v>80040</v>
      </c>
      <c r="J31" s="93"/>
      <c r="K31" s="37">
        <f>K32+K37+K40</f>
        <v>31902993.400000002</v>
      </c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37">
        <f>W32+W37+W40</f>
        <v>31246420.38</v>
      </c>
      <c r="X31" s="94"/>
      <c r="Y31" s="94"/>
      <c r="Z31" s="94"/>
      <c r="AA31" s="94"/>
      <c r="AB31" s="37">
        <f>AB32+AB37+AB40</f>
        <v>31246920.38</v>
      </c>
      <c r="AC31" s="37">
        <f>AC32+AC37+AC40</f>
        <v>13418066.18</v>
      </c>
      <c r="AD31" s="187">
        <f t="shared" si="0"/>
        <v>42.942043621644096</v>
      </c>
    </row>
    <row r="32" spans="1:30" ht="90" customHeight="1">
      <c r="A32" s="5" t="s">
        <v>8</v>
      </c>
      <c r="B32" s="99" t="s">
        <v>8</v>
      </c>
      <c r="C32" s="85" t="s">
        <v>7</v>
      </c>
      <c r="D32" s="85">
        <v>1</v>
      </c>
      <c r="E32" s="85">
        <v>11</v>
      </c>
      <c r="F32" s="85">
        <v>1</v>
      </c>
      <c r="G32" s="85">
        <v>902</v>
      </c>
      <c r="H32" s="85">
        <v>10040</v>
      </c>
      <c r="I32" s="85">
        <v>80040</v>
      </c>
      <c r="J32" s="100" t="s">
        <v>9</v>
      </c>
      <c r="K32" s="34">
        <f>K33</f>
        <v>26830781.94</v>
      </c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>
        <f>W33</f>
        <v>27538400.2</v>
      </c>
      <c r="X32" s="34"/>
      <c r="Y32" s="34"/>
      <c r="Z32" s="34"/>
      <c r="AA32" s="34"/>
      <c r="AB32" s="34">
        <f>AB33</f>
        <v>27538400.2</v>
      </c>
      <c r="AC32" s="34">
        <f>AC33</f>
        <v>12044815.25</v>
      </c>
      <c r="AD32" s="189">
        <f t="shared" si="0"/>
        <v>43.73825335721572</v>
      </c>
    </row>
    <row r="33" spans="1:30" ht="45" customHeight="1">
      <c r="A33" s="5" t="s">
        <v>10</v>
      </c>
      <c r="B33" s="99" t="s">
        <v>10</v>
      </c>
      <c r="C33" s="85" t="s">
        <v>7</v>
      </c>
      <c r="D33" s="85">
        <v>1</v>
      </c>
      <c r="E33" s="85">
        <v>11</v>
      </c>
      <c r="F33" s="85">
        <v>1</v>
      </c>
      <c r="G33" s="85">
        <v>902</v>
      </c>
      <c r="H33" s="85">
        <v>10040</v>
      </c>
      <c r="I33" s="85">
        <v>80040</v>
      </c>
      <c r="J33" s="100" t="s">
        <v>11</v>
      </c>
      <c r="K33" s="34">
        <f>K34+K35+K36</f>
        <v>26830781.94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>
        <f>W34+W35+W36</f>
        <v>27538400.2</v>
      </c>
      <c r="X33" s="34"/>
      <c r="Y33" s="34"/>
      <c r="Z33" s="34"/>
      <c r="AA33" s="34"/>
      <c r="AB33" s="34">
        <f>AB34+AB35+AB36</f>
        <v>27538400.2</v>
      </c>
      <c r="AC33" s="34">
        <f>AC34+AC35+AC36</f>
        <v>12044815.25</v>
      </c>
      <c r="AD33" s="189">
        <f t="shared" si="0"/>
        <v>43.73825335721572</v>
      </c>
    </row>
    <row r="34" spans="1:30" ht="33" customHeight="1">
      <c r="A34" s="5" t="s">
        <v>131</v>
      </c>
      <c r="B34" s="99" t="s">
        <v>131</v>
      </c>
      <c r="C34" s="85" t="s">
        <v>7</v>
      </c>
      <c r="D34" s="85">
        <v>1</v>
      </c>
      <c r="E34" s="85">
        <v>11</v>
      </c>
      <c r="F34" s="85">
        <v>1</v>
      </c>
      <c r="G34" s="85">
        <v>902</v>
      </c>
      <c r="H34" s="85">
        <v>10040</v>
      </c>
      <c r="I34" s="85">
        <v>80040</v>
      </c>
      <c r="J34" s="100">
        <v>121</v>
      </c>
      <c r="K34" s="34">
        <f>19545673.91+183052.62</f>
        <v>19728726.53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>
        <v>20321805.07</v>
      </c>
      <c r="X34" s="34"/>
      <c r="Y34" s="34"/>
      <c r="Z34" s="34"/>
      <c r="AA34" s="34"/>
      <c r="AB34" s="34">
        <v>20321805.07</v>
      </c>
      <c r="AC34" s="34">
        <v>9193105.1</v>
      </c>
      <c r="AD34" s="189">
        <f t="shared" si="0"/>
        <v>45.23764039825031</v>
      </c>
    </row>
    <row r="35" spans="1:30" ht="57" customHeight="1">
      <c r="A35" s="5" t="s">
        <v>57</v>
      </c>
      <c r="B35" s="99" t="s">
        <v>57</v>
      </c>
      <c r="C35" s="85" t="s">
        <v>7</v>
      </c>
      <c r="D35" s="85">
        <v>1</v>
      </c>
      <c r="E35" s="85">
        <v>11</v>
      </c>
      <c r="F35" s="85">
        <v>1</v>
      </c>
      <c r="G35" s="85">
        <v>902</v>
      </c>
      <c r="H35" s="85">
        <v>10040</v>
      </c>
      <c r="I35" s="85">
        <v>80040</v>
      </c>
      <c r="J35" s="100">
        <v>122</v>
      </c>
      <c r="K35" s="34">
        <f>805300+70000+15000</f>
        <v>890300</v>
      </c>
      <c r="L35" s="34"/>
      <c r="M35" s="34"/>
      <c r="N35" s="34"/>
      <c r="O35" s="34"/>
      <c r="P35" s="34"/>
      <c r="Q35" s="34"/>
      <c r="R35" s="34"/>
      <c r="S35" s="34"/>
      <c r="T35" s="34"/>
      <c r="U35" s="34">
        <v>46100</v>
      </c>
      <c r="V35" s="34">
        <v>100000</v>
      </c>
      <c r="W35" s="34">
        <v>851400</v>
      </c>
      <c r="X35" s="34"/>
      <c r="Y35" s="34"/>
      <c r="Z35" s="34"/>
      <c r="AA35" s="34"/>
      <c r="AB35" s="34">
        <v>851400</v>
      </c>
      <c r="AC35" s="34">
        <v>279144</v>
      </c>
      <c r="AD35" s="189">
        <f t="shared" si="0"/>
        <v>32.78646934460888</v>
      </c>
    </row>
    <row r="36" spans="1:30" ht="71.25" customHeight="1">
      <c r="A36" s="5" t="s">
        <v>132</v>
      </c>
      <c r="B36" s="99" t="s">
        <v>132</v>
      </c>
      <c r="C36" s="85" t="s">
        <v>7</v>
      </c>
      <c r="D36" s="85">
        <v>1</v>
      </c>
      <c r="E36" s="85">
        <v>11</v>
      </c>
      <c r="F36" s="85">
        <v>1</v>
      </c>
      <c r="G36" s="85">
        <v>902</v>
      </c>
      <c r="H36" s="85">
        <v>10040</v>
      </c>
      <c r="I36" s="85">
        <v>80040</v>
      </c>
      <c r="J36" s="100">
        <v>129</v>
      </c>
      <c r="K36" s="34">
        <f>6130803.52+76421.89+4530</f>
        <v>6211755.409999999</v>
      </c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>
        <v>6365195.13</v>
      </c>
      <c r="X36" s="34"/>
      <c r="Y36" s="34"/>
      <c r="Z36" s="34"/>
      <c r="AA36" s="34"/>
      <c r="AB36" s="34">
        <v>6365195.13</v>
      </c>
      <c r="AC36" s="34">
        <v>2572566.15</v>
      </c>
      <c r="AD36" s="189">
        <f t="shared" si="0"/>
        <v>40.416139607019396</v>
      </c>
    </row>
    <row r="37" spans="1:30" ht="50.25" customHeight="1">
      <c r="A37" s="5" t="s">
        <v>133</v>
      </c>
      <c r="B37" s="99" t="s">
        <v>133</v>
      </c>
      <c r="C37" s="85" t="s">
        <v>7</v>
      </c>
      <c r="D37" s="85">
        <v>1</v>
      </c>
      <c r="E37" s="85">
        <v>11</v>
      </c>
      <c r="F37" s="85">
        <v>1</v>
      </c>
      <c r="G37" s="85">
        <v>902</v>
      </c>
      <c r="H37" s="85">
        <v>10040</v>
      </c>
      <c r="I37" s="85">
        <v>80040</v>
      </c>
      <c r="J37" s="100">
        <v>200</v>
      </c>
      <c r="K37" s="34">
        <f>K38</f>
        <v>4614482.46</v>
      </c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>
        <f>W38</f>
        <v>3618020.18</v>
      </c>
      <c r="X37" s="34"/>
      <c r="Y37" s="34"/>
      <c r="Z37" s="34"/>
      <c r="AA37" s="34"/>
      <c r="AB37" s="34">
        <f>AB38</f>
        <v>3568020.18</v>
      </c>
      <c r="AC37" s="34">
        <f>AC38</f>
        <v>1322750.93</v>
      </c>
      <c r="AD37" s="189">
        <f t="shared" si="0"/>
        <v>37.07240607590958</v>
      </c>
    </row>
    <row r="38" spans="1:30" ht="46.5" customHeight="1">
      <c r="A38" s="5" t="s">
        <v>13</v>
      </c>
      <c r="B38" s="99" t="s">
        <v>13</v>
      </c>
      <c r="C38" s="85" t="s">
        <v>7</v>
      </c>
      <c r="D38" s="85">
        <v>1</v>
      </c>
      <c r="E38" s="85">
        <v>11</v>
      </c>
      <c r="F38" s="85">
        <v>1</v>
      </c>
      <c r="G38" s="85">
        <v>902</v>
      </c>
      <c r="H38" s="85">
        <v>10040</v>
      </c>
      <c r="I38" s="85">
        <v>80040</v>
      </c>
      <c r="J38" s="100">
        <v>240</v>
      </c>
      <c r="K38" s="34">
        <f>K39</f>
        <v>4614482.46</v>
      </c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>
        <f>W39</f>
        <v>3618020.18</v>
      </c>
      <c r="X38" s="34"/>
      <c r="Y38" s="34"/>
      <c r="Z38" s="34"/>
      <c r="AA38" s="34"/>
      <c r="AB38" s="34">
        <f>AB39</f>
        <v>3568020.18</v>
      </c>
      <c r="AC38" s="34">
        <f>AC39</f>
        <v>1322750.93</v>
      </c>
      <c r="AD38" s="189">
        <f t="shared" si="0"/>
        <v>37.07240607590958</v>
      </c>
    </row>
    <row r="39" spans="1:30" ht="48" customHeight="1">
      <c r="A39" s="9" t="s">
        <v>134</v>
      </c>
      <c r="B39" s="99" t="s">
        <v>134</v>
      </c>
      <c r="C39" s="85" t="s">
        <v>7</v>
      </c>
      <c r="D39" s="85">
        <v>1</v>
      </c>
      <c r="E39" s="85">
        <v>11</v>
      </c>
      <c r="F39" s="85">
        <v>1</v>
      </c>
      <c r="G39" s="85">
        <v>902</v>
      </c>
      <c r="H39" s="85">
        <v>10040</v>
      </c>
      <c r="I39" s="85">
        <v>80040</v>
      </c>
      <c r="J39" s="100">
        <v>244</v>
      </c>
      <c r="K39" s="34">
        <v>4614482.46</v>
      </c>
      <c r="L39" s="34"/>
      <c r="M39" s="34"/>
      <c r="N39" s="34"/>
      <c r="O39" s="34"/>
      <c r="P39" s="34"/>
      <c r="Q39" s="34">
        <v>-569700</v>
      </c>
      <c r="R39" s="34"/>
      <c r="S39" s="34">
        <v>-520000</v>
      </c>
      <c r="T39" s="34"/>
      <c r="U39" s="34">
        <v>69564.5</v>
      </c>
      <c r="V39" s="34"/>
      <c r="W39" s="34">
        <v>3618020.18</v>
      </c>
      <c r="X39" s="34"/>
      <c r="Y39" s="34">
        <v>-50000</v>
      </c>
      <c r="Z39" s="34"/>
      <c r="AA39" s="34"/>
      <c r="AB39" s="34">
        <f>3618020.18+Y39</f>
        <v>3568020.18</v>
      </c>
      <c r="AC39" s="34">
        <v>1322750.93</v>
      </c>
      <c r="AD39" s="189">
        <f t="shared" si="0"/>
        <v>37.07240607590958</v>
      </c>
    </row>
    <row r="40" spans="1:30" ht="19.5" customHeight="1">
      <c r="A40" s="5" t="s">
        <v>15</v>
      </c>
      <c r="B40" s="99" t="s">
        <v>15</v>
      </c>
      <c r="C40" s="85" t="s">
        <v>7</v>
      </c>
      <c r="D40" s="85">
        <v>1</v>
      </c>
      <c r="E40" s="85">
        <v>11</v>
      </c>
      <c r="F40" s="85">
        <v>1</v>
      </c>
      <c r="G40" s="85">
        <v>902</v>
      </c>
      <c r="H40" s="85">
        <v>10040</v>
      </c>
      <c r="I40" s="85">
        <v>80040</v>
      </c>
      <c r="J40" s="100">
        <v>800</v>
      </c>
      <c r="K40" s="34">
        <f>K43+K41</f>
        <v>457729</v>
      </c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>
        <f>W43+W41</f>
        <v>90000</v>
      </c>
      <c r="X40" s="34"/>
      <c r="Y40" s="34"/>
      <c r="Z40" s="34"/>
      <c r="AA40" s="34"/>
      <c r="AB40" s="34">
        <f>AB43+AB41</f>
        <v>140500</v>
      </c>
      <c r="AC40" s="34">
        <f>AC43+AC41</f>
        <v>50500</v>
      </c>
      <c r="AD40" s="189">
        <f t="shared" si="0"/>
        <v>35.94306049822064</v>
      </c>
    </row>
    <row r="41" spans="1:30" s="40" customFormat="1" ht="12.75" hidden="1">
      <c r="A41" s="20" t="s">
        <v>200</v>
      </c>
      <c r="B41" s="54" t="s">
        <v>200</v>
      </c>
      <c r="C41" s="56" t="s">
        <v>7</v>
      </c>
      <c r="D41" s="56">
        <v>1</v>
      </c>
      <c r="E41" s="56">
        <v>11</v>
      </c>
      <c r="F41" s="56">
        <v>1</v>
      </c>
      <c r="G41" s="56">
        <v>902</v>
      </c>
      <c r="H41" s="56">
        <v>10040</v>
      </c>
      <c r="I41" s="56">
        <v>80040</v>
      </c>
      <c r="J41" s="57">
        <v>830</v>
      </c>
      <c r="K41" s="47">
        <f>K42</f>
        <v>0</v>
      </c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>
        <f>W42</f>
        <v>0</v>
      </c>
      <c r="X41" s="47"/>
      <c r="Y41" s="47"/>
      <c r="Z41" s="47"/>
      <c r="AA41" s="47"/>
      <c r="AB41" s="47">
        <f>AB42</f>
        <v>0</v>
      </c>
      <c r="AC41" s="47">
        <f>AC42</f>
        <v>0</v>
      </c>
      <c r="AD41" s="189" t="e">
        <f t="shared" si="0"/>
        <v>#DIV/0!</v>
      </c>
    </row>
    <row r="42" spans="1:30" s="40" customFormat="1" ht="127.5" hidden="1">
      <c r="A42" s="20" t="s">
        <v>201</v>
      </c>
      <c r="B42" s="54" t="s">
        <v>201</v>
      </c>
      <c r="C42" s="56" t="s">
        <v>7</v>
      </c>
      <c r="D42" s="56">
        <v>1</v>
      </c>
      <c r="E42" s="56">
        <v>11</v>
      </c>
      <c r="F42" s="56">
        <v>1</v>
      </c>
      <c r="G42" s="56">
        <v>902</v>
      </c>
      <c r="H42" s="56">
        <v>10040</v>
      </c>
      <c r="I42" s="56">
        <v>80040</v>
      </c>
      <c r="J42" s="57">
        <v>831</v>
      </c>
      <c r="K42" s="47">
        <v>0</v>
      </c>
      <c r="L42" s="47"/>
      <c r="M42" s="47">
        <v>6000</v>
      </c>
      <c r="N42" s="47"/>
      <c r="O42" s="47"/>
      <c r="P42" s="47"/>
      <c r="Q42" s="47"/>
      <c r="R42" s="47"/>
      <c r="S42" s="47"/>
      <c r="T42" s="47"/>
      <c r="U42" s="47"/>
      <c r="V42" s="47"/>
      <c r="W42" s="47">
        <v>0</v>
      </c>
      <c r="X42" s="47"/>
      <c r="Y42" s="47"/>
      <c r="Z42" s="47"/>
      <c r="AA42" s="47"/>
      <c r="AB42" s="47">
        <v>0</v>
      </c>
      <c r="AC42" s="47">
        <v>0</v>
      </c>
      <c r="AD42" s="189" t="e">
        <f t="shared" si="0"/>
        <v>#DIV/0!</v>
      </c>
    </row>
    <row r="43" spans="1:30" ht="19.5" customHeight="1">
      <c r="A43" s="5" t="s">
        <v>42</v>
      </c>
      <c r="B43" s="99" t="s">
        <v>42</v>
      </c>
      <c r="C43" s="85" t="s">
        <v>7</v>
      </c>
      <c r="D43" s="85">
        <v>1</v>
      </c>
      <c r="E43" s="85">
        <v>11</v>
      </c>
      <c r="F43" s="85">
        <v>1</v>
      </c>
      <c r="G43" s="85">
        <v>902</v>
      </c>
      <c r="H43" s="85">
        <v>10040</v>
      </c>
      <c r="I43" s="85">
        <v>80040</v>
      </c>
      <c r="J43" s="100">
        <v>850</v>
      </c>
      <c r="K43" s="34">
        <f>K44+K45+K46</f>
        <v>457729</v>
      </c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>
        <f>W44+W45+W46</f>
        <v>90000</v>
      </c>
      <c r="X43" s="34"/>
      <c r="Y43" s="34"/>
      <c r="Z43" s="34"/>
      <c r="AA43" s="34"/>
      <c r="AB43" s="34">
        <f>AB44+AB45+AB46</f>
        <v>140500</v>
      </c>
      <c r="AC43" s="34">
        <f>AC44+AC45+AC46</f>
        <v>50500</v>
      </c>
      <c r="AD43" s="189">
        <f t="shared" si="0"/>
        <v>35.94306049822064</v>
      </c>
    </row>
    <row r="44" spans="1:30" s="40" customFormat="1" ht="25.5" hidden="1">
      <c r="A44" s="20" t="s">
        <v>17</v>
      </c>
      <c r="B44" s="54" t="s">
        <v>17</v>
      </c>
      <c r="C44" s="56" t="s">
        <v>7</v>
      </c>
      <c r="D44" s="56">
        <v>1</v>
      </c>
      <c r="E44" s="56">
        <v>11</v>
      </c>
      <c r="F44" s="56">
        <v>1</v>
      </c>
      <c r="G44" s="56">
        <v>902</v>
      </c>
      <c r="H44" s="56">
        <v>10040</v>
      </c>
      <c r="I44" s="56">
        <v>80040</v>
      </c>
      <c r="J44" s="57">
        <v>851</v>
      </c>
      <c r="K44" s="47">
        <v>343500</v>
      </c>
      <c r="L44" s="47"/>
      <c r="M44" s="47"/>
      <c r="N44" s="47">
        <v>-25000</v>
      </c>
      <c r="O44" s="47"/>
      <c r="P44" s="47"/>
      <c r="Q44" s="47">
        <v>-7000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>
        <v>0</v>
      </c>
      <c r="AC44" s="47"/>
      <c r="AD44" s="189" t="e">
        <f t="shared" si="0"/>
        <v>#DIV/0!</v>
      </c>
    </row>
    <row r="45" spans="1:30" s="40" customFormat="1" ht="12.75" hidden="1">
      <c r="A45" s="20" t="s">
        <v>137</v>
      </c>
      <c r="B45" s="54" t="s">
        <v>137</v>
      </c>
      <c r="C45" s="56" t="s">
        <v>7</v>
      </c>
      <c r="D45" s="56">
        <v>1</v>
      </c>
      <c r="E45" s="56">
        <v>11</v>
      </c>
      <c r="F45" s="56">
        <v>1</v>
      </c>
      <c r="G45" s="56">
        <v>902</v>
      </c>
      <c r="H45" s="56">
        <v>10040</v>
      </c>
      <c r="I45" s="56">
        <v>80040</v>
      </c>
      <c r="J45" s="57">
        <v>852</v>
      </c>
      <c r="K45" s="47">
        <v>24229</v>
      </c>
      <c r="L45" s="47"/>
      <c r="M45" s="47"/>
      <c r="N45" s="47">
        <v>15000</v>
      </c>
      <c r="O45" s="47"/>
      <c r="P45" s="47"/>
      <c r="Q45" s="47">
        <v>7000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>
        <v>0</v>
      </c>
      <c r="AC45" s="47"/>
      <c r="AD45" s="189" t="e">
        <f t="shared" si="0"/>
        <v>#DIV/0!</v>
      </c>
    </row>
    <row r="46" spans="1:30" s="18" customFormat="1" ht="20.25" customHeight="1">
      <c r="A46" s="17" t="s">
        <v>214</v>
      </c>
      <c r="B46" s="101" t="s">
        <v>214</v>
      </c>
      <c r="C46" s="85" t="s">
        <v>7</v>
      </c>
      <c r="D46" s="85">
        <v>1</v>
      </c>
      <c r="E46" s="85">
        <v>11</v>
      </c>
      <c r="F46" s="85">
        <v>1</v>
      </c>
      <c r="G46" s="85">
        <v>902</v>
      </c>
      <c r="H46" s="85">
        <v>10040</v>
      </c>
      <c r="I46" s="85">
        <v>80040</v>
      </c>
      <c r="J46" s="100">
        <v>853</v>
      </c>
      <c r="K46" s="102">
        <v>90000</v>
      </c>
      <c r="L46" s="34"/>
      <c r="M46" s="34"/>
      <c r="N46" s="34">
        <v>10000</v>
      </c>
      <c r="O46" s="34"/>
      <c r="P46" s="34"/>
      <c r="Q46" s="34"/>
      <c r="R46" s="34"/>
      <c r="S46" s="34"/>
      <c r="T46" s="34"/>
      <c r="U46" s="34"/>
      <c r="V46" s="34"/>
      <c r="W46" s="34">
        <v>90000</v>
      </c>
      <c r="X46" s="34"/>
      <c r="Y46" s="34"/>
      <c r="Z46" s="34"/>
      <c r="AA46" s="34"/>
      <c r="AB46" s="34">
        <v>140500</v>
      </c>
      <c r="AC46" s="34">
        <v>50500</v>
      </c>
      <c r="AD46" s="189">
        <f t="shared" si="0"/>
        <v>35.94306049822064</v>
      </c>
    </row>
    <row r="47" spans="1:30" s="3" customFormat="1" ht="38.25" hidden="1">
      <c r="A47" s="10" t="s">
        <v>194</v>
      </c>
      <c r="B47" s="87" t="s">
        <v>194</v>
      </c>
      <c r="C47" s="88" t="s">
        <v>7</v>
      </c>
      <c r="D47" s="88">
        <v>1</v>
      </c>
      <c r="E47" s="88">
        <v>11</v>
      </c>
      <c r="F47" s="88">
        <v>1</v>
      </c>
      <c r="G47" s="88">
        <v>902</v>
      </c>
      <c r="H47" s="88">
        <v>10041</v>
      </c>
      <c r="I47" s="88">
        <v>10041</v>
      </c>
      <c r="J47" s="89"/>
      <c r="K47" s="37">
        <f>K48</f>
        <v>2000000</v>
      </c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>
        <f>AB48</f>
        <v>0</v>
      </c>
      <c r="AC47" s="37"/>
      <c r="AD47" s="187" t="e">
        <f t="shared" si="0"/>
        <v>#DIV/0!</v>
      </c>
    </row>
    <row r="48" spans="1:30" ht="38.25" hidden="1">
      <c r="A48" s="9" t="s">
        <v>133</v>
      </c>
      <c r="B48" s="99" t="s">
        <v>133</v>
      </c>
      <c r="C48" s="85" t="s">
        <v>7</v>
      </c>
      <c r="D48" s="85">
        <v>1</v>
      </c>
      <c r="E48" s="85">
        <v>11</v>
      </c>
      <c r="F48" s="85">
        <v>1</v>
      </c>
      <c r="G48" s="85">
        <v>902</v>
      </c>
      <c r="H48" s="85">
        <v>10041</v>
      </c>
      <c r="I48" s="85">
        <v>10041</v>
      </c>
      <c r="J48" s="100">
        <v>200</v>
      </c>
      <c r="K48" s="34">
        <f>K49</f>
        <v>2000000</v>
      </c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>
        <f>AB49</f>
        <v>0</v>
      </c>
      <c r="AC48" s="34"/>
      <c r="AD48" s="187" t="e">
        <f t="shared" si="0"/>
        <v>#DIV/0!</v>
      </c>
    </row>
    <row r="49" spans="1:30" ht="38.25" hidden="1">
      <c r="A49" s="9" t="s">
        <v>13</v>
      </c>
      <c r="B49" s="99" t="s">
        <v>13</v>
      </c>
      <c r="C49" s="85" t="s">
        <v>7</v>
      </c>
      <c r="D49" s="85">
        <v>1</v>
      </c>
      <c r="E49" s="85">
        <v>11</v>
      </c>
      <c r="F49" s="85">
        <v>1</v>
      </c>
      <c r="G49" s="85">
        <v>902</v>
      </c>
      <c r="H49" s="85">
        <v>10041</v>
      </c>
      <c r="I49" s="85">
        <v>10041</v>
      </c>
      <c r="J49" s="100">
        <v>240</v>
      </c>
      <c r="K49" s="34">
        <f>K50</f>
        <v>2000000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>
        <f>AB50</f>
        <v>0</v>
      </c>
      <c r="AC49" s="34"/>
      <c r="AD49" s="187" t="e">
        <f t="shared" si="0"/>
        <v>#DIV/0!</v>
      </c>
    </row>
    <row r="50" spans="1:30" ht="38.25" hidden="1">
      <c r="A50" s="9" t="s">
        <v>134</v>
      </c>
      <c r="B50" s="99" t="s">
        <v>134</v>
      </c>
      <c r="C50" s="85" t="s">
        <v>7</v>
      </c>
      <c r="D50" s="85">
        <v>1</v>
      </c>
      <c r="E50" s="85">
        <v>11</v>
      </c>
      <c r="F50" s="85">
        <v>1</v>
      </c>
      <c r="G50" s="85">
        <v>902</v>
      </c>
      <c r="H50" s="85">
        <v>10041</v>
      </c>
      <c r="I50" s="85">
        <v>10041</v>
      </c>
      <c r="J50" s="100">
        <v>244</v>
      </c>
      <c r="K50" s="34">
        <v>2000000</v>
      </c>
      <c r="L50" s="34">
        <v>-2000000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>
        <f>K50+L50</f>
        <v>0</v>
      </c>
      <c r="AC50" s="34"/>
      <c r="AD50" s="187" t="e">
        <f t="shared" si="0"/>
        <v>#DIV/0!</v>
      </c>
    </row>
    <row r="51" spans="1:30" ht="45" customHeight="1">
      <c r="A51" s="35" t="s">
        <v>225</v>
      </c>
      <c r="B51" s="95" t="s">
        <v>225</v>
      </c>
      <c r="C51" s="88" t="s">
        <v>7</v>
      </c>
      <c r="D51" s="88">
        <v>1</v>
      </c>
      <c r="E51" s="88">
        <v>11</v>
      </c>
      <c r="F51" s="88">
        <v>1</v>
      </c>
      <c r="G51" s="88">
        <v>902</v>
      </c>
      <c r="H51" s="88">
        <v>10042</v>
      </c>
      <c r="I51" s="88">
        <v>80070</v>
      </c>
      <c r="J51" s="89"/>
      <c r="K51" s="37">
        <f>K52</f>
        <v>416713</v>
      </c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>
        <f>W52</f>
        <v>1216463</v>
      </c>
      <c r="X51" s="37"/>
      <c r="Y51" s="37"/>
      <c r="Z51" s="37"/>
      <c r="AA51" s="37"/>
      <c r="AB51" s="37">
        <f aca="true" t="shared" si="2" ref="AB51:AC53">AB52</f>
        <v>1266463</v>
      </c>
      <c r="AC51" s="37">
        <f t="shared" si="2"/>
        <v>656469.6</v>
      </c>
      <c r="AD51" s="187">
        <f t="shared" si="0"/>
        <v>51.8348818717957</v>
      </c>
    </row>
    <row r="52" spans="1:30" ht="42.75" customHeight="1">
      <c r="A52" s="36" t="s">
        <v>133</v>
      </c>
      <c r="B52" s="99" t="s">
        <v>133</v>
      </c>
      <c r="C52" s="85" t="s">
        <v>7</v>
      </c>
      <c r="D52" s="85">
        <v>1</v>
      </c>
      <c r="E52" s="85">
        <v>11</v>
      </c>
      <c r="F52" s="85">
        <v>1</v>
      </c>
      <c r="G52" s="85">
        <v>902</v>
      </c>
      <c r="H52" s="85">
        <v>10042</v>
      </c>
      <c r="I52" s="85">
        <v>80070</v>
      </c>
      <c r="J52" s="100">
        <v>200</v>
      </c>
      <c r="K52" s="34">
        <f>K53</f>
        <v>416713</v>
      </c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>
        <f>W53</f>
        <v>1216463</v>
      </c>
      <c r="X52" s="34"/>
      <c r="Y52" s="34"/>
      <c r="Z52" s="34"/>
      <c r="AA52" s="34"/>
      <c r="AB52" s="34">
        <f t="shared" si="2"/>
        <v>1266463</v>
      </c>
      <c r="AC52" s="34">
        <f t="shared" si="2"/>
        <v>656469.6</v>
      </c>
      <c r="AD52" s="189">
        <f t="shared" si="0"/>
        <v>51.8348818717957</v>
      </c>
    </row>
    <row r="53" spans="1:30" ht="45.75" customHeight="1">
      <c r="A53" s="36" t="s">
        <v>13</v>
      </c>
      <c r="B53" s="99" t="s">
        <v>13</v>
      </c>
      <c r="C53" s="85" t="s">
        <v>7</v>
      </c>
      <c r="D53" s="85">
        <v>1</v>
      </c>
      <c r="E53" s="85">
        <v>11</v>
      </c>
      <c r="F53" s="85">
        <v>1</v>
      </c>
      <c r="G53" s="85">
        <v>902</v>
      </c>
      <c r="H53" s="85">
        <v>10042</v>
      </c>
      <c r="I53" s="85">
        <v>80070</v>
      </c>
      <c r="J53" s="100">
        <v>240</v>
      </c>
      <c r="K53" s="34">
        <f>K54</f>
        <v>416713</v>
      </c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>
        <f>W54</f>
        <v>1216463</v>
      </c>
      <c r="X53" s="34"/>
      <c r="Y53" s="34"/>
      <c r="Z53" s="34"/>
      <c r="AA53" s="34"/>
      <c r="AB53" s="34">
        <f t="shared" si="2"/>
        <v>1266463</v>
      </c>
      <c r="AC53" s="34">
        <f t="shared" si="2"/>
        <v>656469.6</v>
      </c>
      <c r="AD53" s="189">
        <f t="shared" si="0"/>
        <v>51.8348818717957</v>
      </c>
    </row>
    <row r="54" spans="1:30" ht="44.25" customHeight="1">
      <c r="A54" s="36" t="s">
        <v>134</v>
      </c>
      <c r="B54" s="99" t="s">
        <v>134</v>
      </c>
      <c r="C54" s="85" t="s">
        <v>7</v>
      </c>
      <c r="D54" s="85">
        <v>1</v>
      </c>
      <c r="E54" s="85">
        <v>11</v>
      </c>
      <c r="F54" s="85">
        <v>1</v>
      </c>
      <c r="G54" s="85">
        <v>902</v>
      </c>
      <c r="H54" s="85">
        <v>10042</v>
      </c>
      <c r="I54" s="85">
        <v>80070</v>
      </c>
      <c r="J54" s="100">
        <v>244</v>
      </c>
      <c r="K54" s="34">
        <f>416713</f>
        <v>416713</v>
      </c>
      <c r="L54" s="34"/>
      <c r="M54" s="34">
        <v>720000</v>
      </c>
      <c r="N54" s="34"/>
      <c r="O54" s="34">
        <v>379750</v>
      </c>
      <c r="P54" s="34"/>
      <c r="Q54" s="34"/>
      <c r="R54" s="34"/>
      <c r="S54" s="34"/>
      <c r="T54" s="34"/>
      <c r="U54" s="34"/>
      <c r="V54" s="34"/>
      <c r="W54" s="34">
        <v>1216463</v>
      </c>
      <c r="X54" s="34"/>
      <c r="Y54" s="34">
        <v>50000</v>
      </c>
      <c r="Z54" s="34"/>
      <c r="AA54" s="34"/>
      <c r="AB54" s="34">
        <f>1216463+Y54</f>
        <v>1266463</v>
      </c>
      <c r="AC54" s="34">
        <v>656469.6</v>
      </c>
      <c r="AD54" s="189">
        <f t="shared" si="0"/>
        <v>51.8348818717957</v>
      </c>
    </row>
    <row r="55" spans="1:30" s="3" customFormat="1" ht="25.5" hidden="1">
      <c r="A55" s="19" t="s">
        <v>205</v>
      </c>
      <c r="B55" s="63" t="s">
        <v>205</v>
      </c>
      <c r="C55" s="64" t="s">
        <v>7</v>
      </c>
      <c r="D55" s="64">
        <v>1</v>
      </c>
      <c r="E55" s="64">
        <v>11</v>
      </c>
      <c r="F55" s="64">
        <v>1</v>
      </c>
      <c r="G55" s="64">
        <v>902</v>
      </c>
      <c r="H55" s="64">
        <v>10110</v>
      </c>
      <c r="I55" s="64">
        <v>10110</v>
      </c>
      <c r="J55" s="41"/>
      <c r="K55" s="42">
        <f>K56</f>
        <v>0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>
        <f>AB56</f>
        <v>0</v>
      </c>
      <c r="AC55" s="42"/>
      <c r="AD55" s="187" t="e">
        <f t="shared" si="0"/>
        <v>#DIV/0!</v>
      </c>
    </row>
    <row r="56" spans="1:30" ht="12.75" hidden="1">
      <c r="A56" s="20" t="s">
        <v>15</v>
      </c>
      <c r="B56" s="54" t="s">
        <v>15</v>
      </c>
      <c r="C56" s="56" t="s">
        <v>7</v>
      </c>
      <c r="D56" s="56">
        <v>1</v>
      </c>
      <c r="E56" s="56">
        <v>11</v>
      </c>
      <c r="F56" s="56">
        <v>1</v>
      </c>
      <c r="G56" s="56">
        <v>902</v>
      </c>
      <c r="H56" s="56">
        <v>10110</v>
      </c>
      <c r="I56" s="56">
        <v>10110</v>
      </c>
      <c r="J56" s="57">
        <v>800</v>
      </c>
      <c r="K56" s="47">
        <f>K57</f>
        <v>0</v>
      </c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>
        <f>AB57</f>
        <v>0</v>
      </c>
      <c r="AC56" s="47"/>
      <c r="AD56" s="187" t="e">
        <f t="shared" si="0"/>
        <v>#DIV/0!</v>
      </c>
    </row>
    <row r="57" spans="1:30" ht="12.75" hidden="1">
      <c r="A57" s="20" t="s">
        <v>221</v>
      </c>
      <c r="B57" s="54" t="s">
        <v>221</v>
      </c>
      <c r="C57" s="56" t="s">
        <v>7</v>
      </c>
      <c r="D57" s="56">
        <v>1</v>
      </c>
      <c r="E57" s="56">
        <v>11</v>
      </c>
      <c r="F57" s="56">
        <v>1</v>
      </c>
      <c r="G57" s="56">
        <v>902</v>
      </c>
      <c r="H57" s="56">
        <v>10110</v>
      </c>
      <c r="I57" s="56">
        <v>10110</v>
      </c>
      <c r="J57" s="57">
        <v>880</v>
      </c>
      <c r="K57" s="47">
        <v>0</v>
      </c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>
        <v>0</v>
      </c>
      <c r="AC57" s="47"/>
      <c r="AD57" s="187" t="e">
        <f t="shared" si="0"/>
        <v>#DIV/0!</v>
      </c>
    </row>
    <row r="58" spans="1:30" s="3" customFormat="1" ht="19.5" customHeight="1">
      <c r="A58" s="6" t="s">
        <v>34</v>
      </c>
      <c r="B58" s="87" t="s">
        <v>34</v>
      </c>
      <c r="C58" s="88" t="s">
        <v>7</v>
      </c>
      <c r="D58" s="88">
        <v>1</v>
      </c>
      <c r="E58" s="88">
        <v>11</v>
      </c>
      <c r="F58" s="88">
        <v>1</v>
      </c>
      <c r="G58" s="88">
        <v>902</v>
      </c>
      <c r="H58" s="88">
        <v>10190</v>
      </c>
      <c r="I58" s="88">
        <v>80450</v>
      </c>
      <c r="J58" s="93" t="s">
        <v>0</v>
      </c>
      <c r="K58" s="37">
        <f>K59</f>
        <v>8550445</v>
      </c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37">
        <f>W59</f>
        <v>12025879.89</v>
      </c>
      <c r="X58" s="94"/>
      <c r="Y58" s="94"/>
      <c r="Z58" s="94"/>
      <c r="AA58" s="94"/>
      <c r="AB58" s="37">
        <f aca="true" t="shared" si="3" ref="AB58:AC60">AB59</f>
        <v>12297088.25</v>
      </c>
      <c r="AC58" s="37">
        <f t="shared" si="3"/>
        <v>4970599.7</v>
      </c>
      <c r="AD58" s="187">
        <f t="shared" si="0"/>
        <v>40.4209484306173</v>
      </c>
    </row>
    <row r="59" spans="1:30" ht="45.75" customHeight="1">
      <c r="A59" s="5" t="s">
        <v>66</v>
      </c>
      <c r="B59" s="99" t="s">
        <v>66</v>
      </c>
      <c r="C59" s="85" t="s">
        <v>7</v>
      </c>
      <c r="D59" s="85">
        <v>1</v>
      </c>
      <c r="E59" s="85">
        <v>11</v>
      </c>
      <c r="F59" s="85">
        <v>1</v>
      </c>
      <c r="G59" s="85">
        <v>902</v>
      </c>
      <c r="H59" s="85">
        <v>10190</v>
      </c>
      <c r="I59" s="85">
        <v>80450</v>
      </c>
      <c r="J59" s="100" t="s">
        <v>21</v>
      </c>
      <c r="K59" s="34">
        <f>K60</f>
        <v>8550445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>
        <f>W60</f>
        <v>12025879.89</v>
      </c>
      <c r="X59" s="34"/>
      <c r="Y59" s="34"/>
      <c r="Z59" s="34"/>
      <c r="AA59" s="34"/>
      <c r="AB59" s="34">
        <f t="shared" si="3"/>
        <v>12297088.25</v>
      </c>
      <c r="AC59" s="34">
        <f t="shared" si="3"/>
        <v>4970599.7</v>
      </c>
      <c r="AD59" s="189">
        <f t="shared" si="0"/>
        <v>40.4209484306173</v>
      </c>
    </row>
    <row r="60" spans="1:30" ht="20.25" customHeight="1">
      <c r="A60" s="5" t="s">
        <v>49</v>
      </c>
      <c r="B60" s="99" t="s">
        <v>49</v>
      </c>
      <c r="C60" s="85" t="s">
        <v>7</v>
      </c>
      <c r="D60" s="85">
        <v>1</v>
      </c>
      <c r="E60" s="85">
        <v>11</v>
      </c>
      <c r="F60" s="85">
        <v>1</v>
      </c>
      <c r="G60" s="85">
        <v>902</v>
      </c>
      <c r="H60" s="85">
        <v>10190</v>
      </c>
      <c r="I60" s="85">
        <v>80450</v>
      </c>
      <c r="J60" s="100">
        <v>610</v>
      </c>
      <c r="K60" s="34">
        <f>K61</f>
        <v>8550445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>
        <f>W61</f>
        <v>12025879.89</v>
      </c>
      <c r="X60" s="34"/>
      <c r="Y60" s="34"/>
      <c r="Z60" s="34"/>
      <c r="AA60" s="34"/>
      <c r="AB60" s="34">
        <f t="shared" si="3"/>
        <v>12297088.25</v>
      </c>
      <c r="AC60" s="34">
        <f t="shared" si="3"/>
        <v>4970599.7</v>
      </c>
      <c r="AD60" s="189">
        <f t="shared" si="0"/>
        <v>40.4209484306173</v>
      </c>
    </row>
    <row r="61" spans="1:30" ht="87" customHeight="1">
      <c r="A61" s="5" t="s">
        <v>22</v>
      </c>
      <c r="B61" s="99" t="s">
        <v>22</v>
      </c>
      <c r="C61" s="85" t="s">
        <v>7</v>
      </c>
      <c r="D61" s="85">
        <v>1</v>
      </c>
      <c r="E61" s="85">
        <v>11</v>
      </c>
      <c r="F61" s="85">
        <v>1</v>
      </c>
      <c r="G61" s="85">
        <v>902</v>
      </c>
      <c r="H61" s="85">
        <v>10190</v>
      </c>
      <c r="I61" s="85">
        <v>80450</v>
      </c>
      <c r="J61" s="100" t="s">
        <v>23</v>
      </c>
      <c r="K61" s="34">
        <v>8550445</v>
      </c>
      <c r="L61" s="34"/>
      <c r="M61" s="34"/>
      <c r="N61" s="34">
        <v>20139.4</v>
      </c>
      <c r="O61" s="34">
        <v>473493</v>
      </c>
      <c r="P61" s="34"/>
      <c r="Q61" s="34"/>
      <c r="R61" s="34"/>
      <c r="S61" s="34"/>
      <c r="T61" s="34"/>
      <c r="U61" s="34">
        <v>552058</v>
      </c>
      <c r="V61" s="34"/>
      <c r="W61" s="34">
        <v>12025879.89</v>
      </c>
      <c r="X61" s="34"/>
      <c r="Y61" s="34"/>
      <c r="Z61" s="34"/>
      <c r="AA61" s="34"/>
      <c r="AB61" s="34">
        <v>12297088.25</v>
      </c>
      <c r="AC61" s="34">
        <v>4970599.7</v>
      </c>
      <c r="AD61" s="189">
        <f t="shared" si="0"/>
        <v>40.4209484306173</v>
      </c>
    </row>
    <row r="62" spans="1:30" s="3" customFormat="1" ht="30" customHeight="1">
      <c r="A62" s="11" t="s">
        <v>96</v>
      </c>
      <c r="B62" s="95" t="s">
        <v>277</v>
      </c>
      <c r="C62" s="88" t="s">
        <v>7</v>
      </c>
      <c r="D62" s="88">
        <v>1</v>
      </c>
      <c r="E62" s="88">
        <v>11</v>
      </c>
      <c r="F62" s="88">
        <v>1</v>
      </c>
      <c r="G62" s="88">
        <v>902</v>
      </c>
      <c r="H62" s="88">
        <v>10200</v>
      </c>
      <c r="I62" s="88">
        <v>80480</v>
      </c>
      <c r="J62" s="93" t="s">
        <v>0</v>
      </c>
      <c r="K62" s="37">
        <f>K63</f>
        <v>13197204.16</v>
      </c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37">
        <f>W63</f>
        <v>14985497.9</v>
      </c>
      <c r="X62" s="94"/>
      <c r="Y62" s="94"/>
      <c r="Z62" s="94"/>
      <c r="AA62" s="94"/>
      <c r="AB62" s="37">
        <f aca="true" t="shared" si="4" ref="AB62:AC64">AB63</f>
        <v>15786659.46</v>
      </c>
      <c r="AC62" s="37">
        <f t="shared" si="4"/>
        <v>6094102.47</v>
      </c>
      <c r="AD62" s="187">
        <f t="shared" si="0"/>
        <v>38.60286266034397</v>
      </c>
    </row>
    <row r="63" spans="1:30" ht="50.25" customHeight="1">
      <c r="A63" s="5" t="s">
        <v>66</v>
      </c>
      <c r="B63" s="99" t="s">
        <v>66</v>
      </c>
      <c r="C63" s="85" t="s">
        <v>7</v>
      </c>
      <c r="D63" s="85">
        <v>1</v>
      </c>
      <c r="E63" s="85">
        <v>11</v>
      </c>
      <c r="F63" s="85">
        <v>1</v>
      </c>
      <c r="G63" s="85">
        <v>902</v>
      </c>
      <c r="H63" s="85">
        <v>10200</v>
      </c>
      <c r="I63" s="85">
        <v>80480</v>
      </c>
      <c r="J63" s="100" t="s">
        <v>21</v>
      </c>
      <c r="K63" s="34">
        <f>K64</f>
        <v>13197204.16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>
        <f>W64</f>
        <v>14985497.9</v>
      </c>
      <c r="X63" s="34"/>
      <c r="Y63" s="34"/>
      <c r="Z63" s="34"/>
      <c r="AA63" s="34"/>
      <c r="AB63" s="34">
        <f t="shared" si="4"/>
        <v>15786659.46</v>
      </c>
      <c r="AC63" s="34">
        <f t="shared" si="4"/>
        <v>6094102.47</v>
      </c>
      <c r="AD63" s="189">
        <f t="shared" si="0"/>
        <v>38.60286266034397</v>
      </c>
    </row>
    <row r="64" spans="1:30" ht="20.25" customHeight="1">
      <c r="A64" s="5" t="s">
        <v>49</v>
      </c>
      <c r="B64" s="99" t="s">
        <v>49</v>
      </c>
      <c r="C64" s="85" t="s">
        <v>7</v>
      </c>
      <c r="D64" s="85">
        <v>1</v>
      </c>
      <c r="E64" s="85">
        <v>11</v>
      </c>
      <c r="F64" s="85">
        <v>1</v>
      </c>
      <c r="G64" s="85">
        <v>902</v>
      </c>
      <c r="H64" s="85">
        <v>10200</v>
      </c>
      <c r="I64" s="85">
        <v>80480</v>
      </c>
      <c r="J64" s="100">
        <v>610</v>
      </c>
      <c r="K64" s="34">
        <f>K65</f>
        <v>13197204.16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>
        <f>W65</f>
        <v>14985497.9</v>
      </c>
      <c r="X64" s="34"/>
      <c r="Y64" s="34"/>
      <c r="Z64" s="34"/>
      <c r="AA64" s="34"/>
      <c r="AB64" s="34">
        <f t="shared" si="4"/>
        <v>15786659.46</v>
      </c>
      <c r="AC64" s="34">
        <f t="shared" si="4"/>
        <v>6094102.47</v>
      </c>
      <c r="AD64" s="189">
        <f t="shared" si="0"/>
        <v>38.60286266034397</v>
      </c>
    </row>
    <row r="65" spans="1:30" ht="86.25" customHeight="1">
      <c r="A65" s="5" t="s">
        <v>22</v>
      </c>
      <c r="B65" s="99" t="s">
        <v>22</v>
      </c>
      <c r="C65" s="85" t="s">
        <v>7</v>
      </c>
      <c r="D65" s="85">
        <v>1</v>
      </c>
      <c r="E65" s="85">
        <v>11</v>
      </c>
      <c r="F65" s="85">
        <v>1</v>
      </c>
      <c r="G65" s="85">
        <v>902</v>
      </c>
      <c r="H65" s="85">
        <v>10200</v>
      </c>
      <c r="I65" s="85">
        <v>80480</v>
      </c>
      <c r="J65" s="100" t="s">
        <v>23</v>
      </c>
      <c r="K65" s="34">
        <f>6889929.1+6307275.06</f>
        <v>13197204.16</v>
      </c>
      <c r="L65" s="34"/>
      <c r="M65" s="34"/>
      <c r="N65" s="34"/>
      <c r="O65" s="34"/>
      <c r="P65" s="34">
        <v>229580</v>
      </c>
      <c r="Q65" s="34"/>
      <c r="R65" s="34"/>
      <c r="S65" s="34"/>
      <c r="T65" s="34">
        <v>645174</v>
      </c>
      <c r="U65" s="34">
        <v>90000</v>
      </c>
      <c r="V65" s="34">
        <v>3027580</v>
      </c>
      <c r="W65" s="34">
        <v>14985497.9</v>
      </c>
      <c r="X65" s="34"/>
      <c r="Y65" s="34"/>
      <c r="Z65" s="34"/>
      <c r="AA65" s="34"/>
      <c r="AB65" s="34">
        <v>15786659.46</v>
      </c>
      <c r="AC65" s="34">
        <v>6094102.47</v>
      </c>
      <c r="AD65" s="189">
        <f t="shared" si="0"/>
        <v>38.60286266034397</v>
      </c>
    </row>
    <row r="66" spans="1:30" s="44" customFormat="1" ht="51" hidden="1">
      <c r="A66" s="21" t="s">
        <v>228</v>
      </c>
      <c r="B66" s="72" t="s">
        <v>228</v>
      </c>
      <c r="C66" s="64" t="s">
        <v>7</v>
      </c>
      <c r="D66" s="64">
        <v>1</v>
      </c>
      <c r="E66" s="64">
        <v>11</v>
      </c>
      <c r="F66" s="64">
        <v>1</v>
      </c>
      <c r="G66" s="64">
        <v>902</v>
      </c>
      <c r="H66" s="64">
        <v>10210</v>
      </c>
      <c r="I66" s="64">
        <v>10210</v>
      </c>
      <c r="J66" s="74" t="s">
        <v>0</v>
      </c>
      <c r="K66" s="42">
        <f>K67</f>
        <v>0</v>
      </c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42">
        <f>AB67</f>
        <v>0</v>
      </c>
      <c r="AC66" s="42"/>
      <c r="AD66" s="187" t="e">
        <f t="shared" si="0"/>
        <v>#DIV/0!</v>
      </c>
    </row>
    <row r="67" spans="1:30" s="40" customFormat="1" ht="38.25" hidden="1">
      <c r="A67" s="20" t="s">
        <v>66</v>
      </c>
      <c r="B67" s="54" t="s">
        <v>66</v>
      </c>
      <c r="C67" s="56" t="s">
        <v>7</v>
      </c>
      <c r="D67" s="56">
        <v>1</v>
      </c>
      <c r="E67" s="56">
        <v>11</v>
      </c>
      <c r="F67" s="56">
        <v>1</v>
      </c>
      <c r="G67" s="56">
        <v>902</v>
      </c>
      <c r="H67" s="56">
        <v>10210</v>
      </c>
      <c r="I67" s="56">
        <v>10210</v>
      </c>
      <c r="J67" s="57" t="s">
        <v>21</v>
      </c>
      <c r="K67" s="47">
        <f>K68</f>
        <v>0</v>
      </c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>
        <f>AB68</f>
        <v>0</v>
      </c>
      <c r="AC67" s="47"/>
      <c r="AD67" s="187" t="e">
        <f t="shared" si="0"/>
        <v>#DIV/0!</v>
      </c>
    </row>
    <row r="68" spans="1:30" s="40" customFormat="1" ht="12.75" hidden="1">
      <c r="A68" s="20" t="s">
        <v>49</v>
      </c>
      <c r="B68" s="54" t="s">
        <v>49</v>
      </c>
      <c r="C68" s="56" t="s">
        <v>7</v>
      </c>
      <c r="D68" s="56">
        <v>1</v>
      </c>
      <c r="E68" s="56">
        <v>11</v>
      </c>
      <c r="F68" s="56">
        <v>1</v>
      </c>
      <c r="G68" s="56">
        <v>902</v>
      </c>
      <c r="H68" s="56">
        <v>10210</v>
      </c>
      <c r="I68" s="56">
        <v>10210</v>
      </c>
      <c r="J68" s="57">
        <v>610</v>
      </c>
      <c r="K68" s="47">
        <f>K69</f>
        <v>0</v>
      </c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>
        <f>AB69</f>
        <v>0</v>
      </c>
      <c r="AC68" s="47"/>
      <c r="AD68" s="187" t="e">
        <f t="shared" si="0"/>
        <v>#DIV/0!</v>
      </c>
    </row>
    <row r="69" spans="1:30" s="40" customFormat="1" ht="76.5" hidden="1">
      <c r="A69" s="20" t="s">
        <v>22</v>
      </c>
      <c r="B69" s="54" t="s">
        <v>22</v>
      </c>
      <c r="C69" s="56" t="s">
        <v>7</v>
      </c>
      <c r="D69" s="56">
        <v>1</v>
      </c>
      <c r="E69" s="56">
        <v>11</v>
      </c>
      <c r="F69" s="56">
        <v>1</v>
      </c>
      <c r="G69" s="56">
        <v>902</v>
      </c>
      <c r="H69" s="56">
        <v>10210</v>
      </c>
      <c r="I69" s="56">
        <v>10210</v>
      </c>
      <c r="J69" s="57" t="s">
        <v>23</v>
      </c>
      <c r="K69" s="47">
        <v>0</v>
      </c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>
        <v>0</v>
      </c>
      <c r="AC69" s="47"/>
      <c r="AD69" s="187" t="e">
        <f t="shared" si="0"/>
        <v>#DIV/0!</v>
      </c>
    </row>
    <row r="70" spans="1:30" ht="57" customHeight="1">
      <c r="A70" s="6" t="s">
        <v>224</v>
      </c>
      <c r="B70" s="95" t="s">
        <v>278</v>
      </c>
      <c r="C70" s="88" t="s">
        <v>7</v>
      </c>
      <c r="D70" s="88">
        <v>1</v>
      </c>
      <c r="E70" s="88">
        <v>11</v>
      </c>
      <c r="F70" s="88">
        <v>1</v>
      </c>
      <c r="G70" s="88">
        <v>902</v>
      </c>
      <c r="H70" s="88">
        <v>10230</v>
      </c>
      <c r="I70" s="88">
        <v>80720</v>
      </c>
      <c r="J70" s="93"/>
      <c r="K70" s="37">
        <f>K71+K77+K80</f>
        <v>14622017.71</v>
      </c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37">
        <f>W71+W77+W80</f>
        <v>17475197.770000003</v>
      </c>
      <c r="X70" s="94"/>
      <c r="Y70" s="94"/>
      <c r="Z70" s="94"/>
      <c r="AA70" s="94"/>
      <c r="AB70" s="37">
        <f>AB71+AB77+AB80+AB85</f>
        <v>17690386.41</v>
      </c>
      <c r="AC70" s="37">
        <f>AC71+AC77+AC80+AC85</f>
        <v>6917997.46</v>
      </c>
      <c r="AD70" s="187">
        <f t="shared" si="0"/>
        <v>39.10597145627867</v>
      </c>
    </row>
    <row r="71" spans="1:30" ht="86.25" customHeight="1">
      <c r="A71" s="5" t="s">
        <v>8</v>
      </c>
      <c r="B71" s="99" t="s">
        <v>8</v>
      </c>
      <c r="C71" s="85" t="s">
        <v>7</v>
      </c>
      <c r="D71" s="85">
        <v>1</v>
      </c>
      <c r="E71" s="85">
        <v>11</v>
      </c>
      <c r="F71" s="85">
        <v>1</v>
      </c>
      <c r="G71" s="85">
        <v>902</v>
      </c>
      <c r="H71" s="85">
        <v>10230</v>
      </c>
      <c r="I71" s="85">
        <v>80720</v>
      </c>
      <c r="J71" s="100" t="s">
        <v>9</v>
      </c>
      <c r="K71" s="34">
        <f>K72</f>
        <v>7659621.850000001</v>
      </c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>
        <f>W72</f>
        <v>8149228.8100000005</v>
      </c>
      <c r="X71" s="34"/>
      <c r="Y71" s="34"/>
      <c r="Z71" s="34"/>
      <c r="AA71" s="34"/>
      <c r="AB71" s="34">
        <f>AB72</f>
        <v>8420495.870000001</v>
      </c>
      <c r="AC71" s="34">
        <f>AC72</f>
        <v>3376128.32</v>
      </c>
      <c r="AD71" s="189">
        <f t="shared" si="0"/>
        <v>40.09417464389777</v>
      </c>
    </row>
    <row r="72" spans="1:30" ht="32.25" customHeight="1">
      <c r="A72" s="13" t="s">
        <v>24</v>
      </c>
      <c r="B72" s="103" t="s">
        <v>24</v>
      </c>
      <c r="C72" s="85" t="s">
        <v>7</v>
      </c>
      <c r="D72" s="85">
        <v>1</v>
      </c>
      <c r="E72" s="85">
        <v>11</v>
      </c>
      <c r="F72" s="85">
        <v>1</v>
      </c>
      <c r="G72" s="85">
        <v>902</v>
      </c>
      <c r="H72" s="85">
        <v>10230</v>
      </c>
      <c r="I72" s="85">
        <v>80720</v>
      </c>
      <c r="J72" s="100" t="s">
        <v>25</v>
      </c>
      <c r="K72" s="34">
        <f>K73+K74+K76</f>
        <v>7659621.850000001</v>
      </c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>
        <f>W73+W74+W76</f>
        <v>8149228.8100000005</v>
      </c>
      <c r="X72" s="34"/>
      <c r="Y72" s="34"/>
      <c r="Z72" s="34"/>
      <c r="AA72" s="34"/>
      <c r="AB72" s="34">
        <f>AB73+AB74+AB76+AB75</f>
        <v>8420495.870000001</v>
      </c>
      <c r="AC72" s="34">
        <f>AC73+AC74+AC76</f>
        <v>3376128.32</v>
      </c>
      <c r="AD72" s="189">
        <f t="shared" si="0"/>
        <v>40.09417464389777</v>
      </c>
    </row>
    <row r="73" spans="1:30" ht="24" customHeight="1">
      <c r="A73" s="5" t="s">
        <v>188</v>
      </c>
      <c r="B73" s="99" t="s">
        <v>188</v>
      </c>
      <c r="C73" s="85" t="s">
        <v>7</v>
      </c>
      <c r="D73" s="85">
        <v>1</v>
      </c>
      <c r="E73" s="85">
        <v>11</v>
      </c>
      <c r="F73" s="85">
        <v>1</v>
      </c>
      <c r="G73" s="85">
        <v>902</v>
      </c>
      <c r="H73" s="85">
        <v>10230</v>
      </c>
      <c r="I73" s="85">
        <v>80720</v>
      </c>
      <c r="J73" s="100">
        <v>111</v>
      </c>
      <c r="K73" s="34">
        <v>5923789.44</v>
      </c>
      <c r="L73" s="34"/>
      <c r="M73" s="34">
        <v>-494478</v>
      </c>
      <c r="N73" s="34"/>
      <c r="O73" s="34"/>
      <c r="P73" s="34"/>
      <c r="Q73" s="34"/>
      <c r="R73" s="34"/>
      <c r="S73" s="34"/>
      <c r="T73" s="34">
        <v>36200</v>
      </c>
      <c r="U73" s="34"/>
      <c r="V73" s="34"/>
      <c r="W73" s="34">
        <v>6297048.24</v>
      </c>
      <c r="X73" s="34"/>
      <c r="Y73" s="34"/>
      <c r="Z73" s="34"/>
      <c r="AA73" s="34"/>
      <c r="AB73" s="34">
        <v>6467376.3</v>
      </c>
      <c r="AC73" s="34">
        <v>2633525.11</v>
      </c>
      <c r="AD73" s="189">
        <f t="shared" si="0"/>
        <v>40.720146591748495</v>
      </c>
    </row>
    <row r="74" spans="1:30" ht="38.25" hidden="1">
      <c r="A74" s="5" t="s">
        <v>139</v>
      </c>
      <c r="B74" s="99" t="s">
        <v>139</v>
      </c>
      <c r="C74" s="85" t="s">
        <v>7</v>
      </c>
      <c r="D74" s="85">
        <v>1</v>
      </c>
      <c r="E74" s="85">
        <v>11</v>
      </c>
      <c r="F74" s="85">
        <v>1</v>
      </c>
      <c r="G74" s="85">
        <v>902</v>
      </c>
      <c r="H74" s="85">
        <v>10230</v>
      </c>
      <c r="I74" s="85">
        <v>80720</v>
      </c>
      <c r="J74" s="100">
        <v>112</v>
      </c>
      <c r="K74" s="34">
        <v>0</v>
      </c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>
        <f>K74+L74</f>
        <v>0</v>
      </c>
      <c r="AC74" s="34"/>
      <c r="AD74" s="189" t="e">
        <f t="shared" si="0"/>
        <v>#DIV/0!</v>
      </c>
    </row>
    <row r="75" spans="1:30" s="40" customFormat="1" ht="12.75">
      <c r="A75" s="20"/>
      <c r="B75" s="54"/>
      <c r="C75" s="56" t="s">
        <v>7</v>
      </c>
      <c r="D75" s="56">
        <v>1</v>
      </c>
      <c r="E75" s="56">
        <v>11</v>
      </c>
      <c r="F75" s="56">
        <v>1</v>
      </c>
      <c r="G75" s="56">
        <v>902</v>
      </c>
      <c r="H75" s="56">
        <v>10230</v>
      </c>
      <c r="I75" s="56">
        <v>80720</v>
      </c>
      <c r="J75" s="57">
        <v>112</v>
      </c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>
        <v>49500</v>
      </c>
      <c r="AC75" s="47"/>
      <c r="AD75" s="190">
        <f t="shared" si="0"/>
        <v>0</v>
      </c>
    </row>
    <row r="76" spans="1:30" ht="66.75" customHeight="1">
      <c r="A76" s="5" t="s">
        <v>138</v>
      </c>
      <c r="B76" s="99" t="s">
        <v>138</v>
      </c>
      <c r="C76" s="85" t="s">
        <v>7</v>
      </c>
      <c r="D76" s="85">
        <v>1</v>
      </c>
      <c r="E76" s="85">
        <v>11</v>
      </c>
      <c r="F76" s="85">
        <v>1</v>
      </c>
      <c r="G76" s="85">
        <v>902</v>
      </c>
      <c r="H76" s="85">
        <v>10230</v>
      </c>
      <c r="I76" s="85">
        <v>80720</v>
      </c>
      <c r="J76" s="100">
        <v>119</v>
      </c>
      <c r="K76" s="34">
        <v>1735832.41</v>
      </c>
      <c r="L76" s="34"/>
      <c r="M76" s="34">
        <v>-149332.36</v>
      </c>
      <c r="N76" s="34"/>
      <c r="O76" s="34"/>
      <c r="P76" s="34"/>
      <c r="Q76" s="34"/>
      <c r="R76" s="34"/>
      <c r="S76" s="34"/>
      <c r="T76" s="34">
        <v>10900</v>
      </c>
      <c r="U76" s="34"/>
      <c r="V76" s="34"/>
      <c r="W76" s="34">
        <v>1852180.57</v>
      </c>
      <c r="X76" s="34"/>
      <c r="Y76" s="34"/>
      <c r="Z76" s="34"/>
      <c r="AA76" s="34"/>
      <c r="AB76" s="34">
        <v>1903619.57</v>
      </c>
      <c r="AC76" s="34">
        <v>742603.21</v>
      </c>
      <c r="AD76" s="189">
        <f t="shared" si="0"/>
        <v>39.01006386480887</v>
      </c>
    </row>
    <row r="77" spans="1:30" ht="46.5" customHeight="1">
      <c r="A77" s="5" t="s">
        <v>133</v>
      </c>
      <c r="B77" s="99" t="s">
        <v>133</v>
      </c>
      <c r="C77" s="85" t="s">
        <v>7</v>
      </c>
      <c r="D77" s="85">
        <v>1</v>
      </c>
      <c r="E77" s="85">
        <v>11</v>
      </c>
      <c r="F77" s="85">
        <v>1</v>
      </c>
      <c r="G77" s="85">
        <v>902</v>
      </c>
      <c r="H77" s="85">
        <v>10230</v>
      </c>
      <c r="I77" s="85">
        <v>80720</v>
      </c>
      <c r="J77" s="100" t="s">
        <v>12</v>
      </c>
      <c r="K77" s="34">
        <f>K78</f>
        <v>6641576.86</v>
      </c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>
        <f>W78</f>
        <v>9325968.96</v>
      </c>
      <c r="X77" s="34"/>
      <c r="Y77" s="34"/>
      <c r="Z77" s="34"/>
      <c r="AA77" s="34"/>
      <c r="AB77" s="34">
        <f>AB78</f>
        <v>9266390.54</v>
      </c>
      <c r="AC77" s="34">
        <f>AC78</f>
        <v>3541869.14</v>
      </c>
      <c r="AD77" s="189">
        <f t="shared" si="0"/>
        <v>38.222748379867014</v>
      </c>
    </row>
    <row r="78" spans="1:30" ht="45.75" customHeight="1">
      <c r="A78" s="5" t="s">
        <v>13</v>
      </c>
      <c r="B78" s="99" t="s">
        <v>13</v>
      </c>
      <c r="C78" s="85" t="s">
        <v>7</v>
      </c>
      <c r="D78" s="85">
        <v>1</v>
      </c>
      <c r="E78" s="85">
        <v>11</v>
      </c>
      <c r="F78" s="85">
        <v>1</v>
      </c>
      <c r="G78" s="85">
        <v>902</v>
      </c>
      <c r="H78" s="85">
        <v>10230</v>
      </c>
      <c r="I78" s="85">
        <v>80720</v>
      </c>
      <c r="J78" s="100" t="s">
        <v>14</v>
      </c>
      <c r="K78" s="34">
        <f>K79</f>
        <v>6641576.86</v>
      </c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>
        <f>W79</f>
        <v>9325968.96</v>
      </c>
      <c r="X78" s="34"/>
      <c r="Y78" s="34"/>
      <c r="Z78" s="34"/>
      <c r="AA78" s="34"/>
      <c r="AB78" s="34">
        <f>AB79</f>
        <v>9266390.54</v>
      </c>
      <c r="AC78" s="34">
        <f>AC79</f>
        <v>3541869.14</v>
      </c>
      <c r="AD78" s="189">
        <f t="shared" si="0"/>
        <v>38.222748379867014</v>
      </c>
    </row>
    <row r="79" spans="1:30" ht="44.25" customHeight="1">
      <c r="A79" s="9" t="s">
        <v>134</v>
      </c>
      <c r="B79" s="99" t="s">
        <v>134</v>
      </c>
      <c r="C79" s="85" t="s">
        <v>7</v>
      </c>
      <c r="D79" s="85">
        <v>1</v>
      </c>
      <c r="E79" s="85">
        <v>11</v>
      </c>
      <c r="F79" s="85">
        <v>1</v>
      </c>
      <c r="G79" s="85">
        <v>902</v>
      </c>
      <c r="H79" s="85">
        <v>10230</v>
      </c>
      <c r="I79" s="85">
        <v>80720</v>
      </c>
      <c r="J79" s="100">
        <v>244</v>
      </c>
      <c r="K79" s="34">
        <v>6641576.86</v>
      </c>
      <c r="L79" s="34">
        <v>600700</v>
      </c>
      <c r="M79" s="34">
        <v>-720000</v>
      </c>
      <c r="N79" s="34">
        <v>101939.87</v>
      </c>
      <c r="O79" s="34">
        <v>238643</v>
      </c>
      <c r="P79" s="34">
        <v>300000</v>
      </c>
      <c r="Q79" s="34"/>
      <c r="R79" s="34"/>
      <c r="S79" s="34"/>
      <c r="T79" s="34">
        <v>881557.13</v>
      </c>
      <c r="U79" s="34">
        <v>339000</v>
      </c>
      <c r="V79" s="34">
        <v>179254</v>
      </c>
      <c r="W79" s="34">
        <v>9325968.96</v>
      </c>
      <c r="X79" s="34"/>
      <c r="Y79" s="34"/>
      <c r="Z79" s="34"/>
      <c r="AA79" s="34"/>
      <c r="AB79" s="34">
        <v>9266390.54</v>
      </c>
      <c r="AC79" s="34">
        <v>3541869.14</v>
      </c>
      <c r="AD79" s="189">
        <f t="shared" si="0"/>
        <v>38.222748379867014</v>
      </c>
    </row>
    <row r="80" spans="1:30" s="40" customFormat="1" ht="12.75" hidden="1">
      <c r="A80" s="20" t="s">
        <v>15</v>
      </c>
      <c r="B80" s="54" t="s">
        <v>15</v>
      </c>
      <c r="C80" s="56" t="s">
        <v>7</v>
      </c>
      <c r="D80" s="56">
        <v>1</v>
      </c>
      <c r="E80" s="56">
        <v>11</v>
      </c>
      <c r="F80" s="56">
        <v>1</v>
      </c>
      <c r="G80" s="56">
        <v>902</v>
      </c>
      <c r="H80" s="56">
        <v>10230</v>
      </c>
      <c r="I80" s="56">
        <v>80720</v>
      </c>
      <c r="J80" s="57" t="s">
        <v>16</v>
      </c>
      <c r="K80" s="47">
        <f>K81</f>
        <v>320819</v>
      </c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>
        <f>AB81</f>
        <v>0</v>
      </c>
      <c r="AC80" s="47"/>
      <c r="AD80" s="187" t="e">
        <f t="shared" si="0"/>
        <v>#DIV/0!</v>
      </c>
    </row>
    <row r="81" spans="1:30" s="40" customFormat="1" ht="12.75" hidden="1">
      <c r="A81" s="20" t="s">
        <v>42</v>
      </c>
      <c r="B81" s="54" t="s">
        <v>42</v>
      </c>
      <c r="C81" s="56" t="s">
        <v>7</v>
      </c>
      <c r="D81" s="56">
        <v>1</v>
      </c>
      <c r="E81" s="56">
        <v>11</v>
      </c>
      <c r="F81" s="56">
        <v>1</v>
      </c>
      <c r="G81" s="56">
        <v>902</v>
      </c>
      <c r="H81" s="56">
        <v>10230</v>
      </c>
      <c r="I81" s="56">
        <v>80720</v>
      </c>
      <c r="J81" s="57">
        <v>850</v>
      </c>
      <c r="K81" s="47">
        <f>K82+K83</f>
        <v>320819</v>
      </c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>
        <f>AB82+AB83+AB84</f>
        <v>0</v>
      </c>
      <c r="AC81" s="47"/>
      <c r="AD81" s="187" t="e">
        <f t="shared" si="0"/>
        <v>#DIV/0!</v>
      </c>
    </row>
    <row r="82" spans="1:30" s="40" customFormat="1" ht="25.5" hidden="1">
      <c r="A82" s="20" t="s">
        <v>17</v>
      </c>
      <c r="B82" s="54" t="s">
        <v>17</v>
      </c>
      <c r="C82" s="56" t="s">
        <v>7</v>
      </c>
      <c r="D82" s="56">
        <v>1</v>
      </c>
      <c r="E82" s="56">
        <v>11</v>
      </c>
      <c r="F82" s="56">
        <v>1</v>
      </c>
      <c r="G82" s="56">
        <v>902</v>
      </c>
      <c r="H82" s="56">
        <v>10230</v>
      </c>
      <c r="I82" s="56">
        <v>80720</v>
      </c>
      <c r="J82" s="57" t="s">
        <v>18</v>
      </c>
      <c r="K82" s="47">
        <v>130819</v>
      </c>
      <c r="L82" s="47"/>
      <c r="M82" s="47"/>
      <c r="N82" s="47"/>
      <c r="O82" s="47"/>
      <c r="P82" s="47"/>
      <c r="Q82" s="47"/>
      <c r="R82" s="47"/>
      <c r="S82" s="47"/>
      <c r="T82" s="47"/>
      <c r="U82" s="47">
        <v>-39000</v>
      </c>
      <c r="V82" s="47"/>
      <c r="W82" s="47"/>
      <c r="X82" s="47"/>
      <c r="Y82" s="47"/>
      <c r="Z82" s="47"/>
      <c r="AA82" s="47"/>
      <c r="AB82" s="47">
        <v>0</v>
      </c>
      <c r="AC82" s="47"/>
      <c r="AD82" s="187" t="e">
        <f aca="true" t="shared" si="5" ref="AD82:AD145">AC82/AB82*100</f>
        <v>#DIV/0!</v>
      </c>
    </row>
    <row r="83" spans="1:30" s="40" customFormat="1" ht="12.75" hidden="1">
      <c r="A83" s="20" t="s">
        <v>137</v>
      </c>
      <c r="B83" s="54" t="s">
        <v>137</v>
      </c>
      <c r="C83" s="56" t="s">
        <v>7</v>
      </c>
      <c r="D83" s="56">
        <v>1</v>
      </c>
      <c r="E83" s="56">
        <v>11</v>
      </c>
      <c r="F83" s="56">
        <v>1</v>
      </c>
      <c r="G83" s="56">
        <v>902</v>
      </c>
      <c r="H83" s="56">
        <v>10230</v>
      </c>
      <c r="I83" s="56">
        <v>80720</v>
      </c>
      <c r="J83" s="57" t="s">
        <v>20</v>
      </c>
      <c r="K83" s="47">
        <v>190000</v>
      </c>
      <c r="L83" s="47"/>
      <c r="M83" s="47"/>
      <c r="N83" s="47">
        <v>9200</v>
      </c>
      <c r="O83" s="47">
        <v>-10683</v>
      </c>
      <c r="P83" s="47"/>
      <c r="Q83" s="47"/>
      <c r="R83" s="47"/>
      <c r="S83" s="47"/>
      <c r="T83" s="47"/>
      <c r="U83" s="47"/>
      <c r="V83" s="47">
        <v>-110254</v>
      </c>
      <c r="W83" s="47"/>
      <c r="X83" s="47"/>
      <c r="Y83" s="47"/>
      <c r="Z83" s="47"/>
      <c r="AA83" s="47"/>
      <c r="AB83" s="47">
        <v>0</v>
      </c>
      <c r="AC83" s="47"/>
      <c r="AD83" s="187" t="e">
        <f t="shared" si="5"/>
        <v>#DIV/0!</v>
      </c>
    </row>
    <row r="84" spans="1:30" s="40" customFormat="1" ht="12.75" hidden="1">
      <c r="A84" s="20" t="s">
        <v>214</v>
      </c>
      <c r="B84" s="54" t="s">
        <v>214</v>
      </c>
      <c r="C84" s="56" t="s">
        <v>7</v>
      </c>
      <c r="D84" s="56">
        <v>1</v>
      </c>
      <c r="E84" s="56">
        <v>11</v>
      </c>
      <c r="F84" s="56">
        <v>1</v>
      </c>
      <c r="G84" s="56">
        <v>902</v>
      </c>
      <c r="H84" s="56">
        <v>10230</v>
      </c>
      <c r="I84" s="56">
        <v>80720</v>
      </c>
      <c r="J84" s="57">
        <v>853</v>
      </c>
      <c r="K84" s="47"/>
      <c r="L84" s="47">
        <v>8500</v>
      </c>
      <c r="M84" s="47"/>
      <c r="N84" s="47">
        <v>-8500</v>
      </c>
      <c r="O84" s="47">
        <v>10683</v>
      </c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>
        <v>0</v>
      </c>
      <c r="AC84" s="47"/>
      <c r="AD84" s="187" t="e">
        <f t="shared" si="5"/>
        <v>#DIV/0!</v>
      </c>
    </row>
    <row r="85" spans="1:30" s="40" customFormat="1" ht="12.75">
      <c r="A85" s="20"/>
      <c r="B85" s="54" t="s">
        <v>15</v>
      </c>
      <c r="C85" s="85" t="s">
        <v>7</v>
      </c>
      <c r="D85" s="85">
        <v>1</v>
      </c>
      <c r="E85" s="85">
        <v>11</v>
      </c>
      <c r="F85" s="85">
        <v>1</v>
      </c>
      <c r="G85" s="85">
        <v>902</v>
      </c>
      <c r="H85" s="85">
        <v>10230</v>
      </c>
      <c r="I85" s="85">
        <v>80720</v>
      </c>
      <c r="J85" s="57">
        <v>800</v>
      </c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>
        <f>AB86</f>
        <v>3500</v>
      </c>
      <c r="AC85" s="47"/>
      <c r="AD85" s="190">
        <f t="shared" si="5"/>
        <v>0</v>
      </c>
    </row>
    <row r="86" spans="1:30" s="40" customFormat="1" ht="63.75">
      <c r="A86" s="20"/>
      <c r="B86" s="54" t="s">
        <v>162</v>
      </c>
      <c r="C86" s="85" t="s">
        <v>7</v>
      </c>
      <c r="D86" s="85">
        <v>1</v>
      </c>
      <c r="E86" s="85">
        <v>11</v>
      </c>
      <c r="F86" s="85">
        <v>1</v>
      </c>
      <c r="G86" s="85">
        <v>902</v>
      </c>
      <c r="H86" s="85">
        <v>10230</v>
      </c>
      <c r="I86" s="85">
        <v>80720</v>
      </c>
      <c r="J86" s="57">
        <v>830</v>
      </c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>
        <f>AB87</f>
        <v>3500</v>
      </c>
      <c r="AC86" s="47"/>
      <c r="AD86" s="190">
        <f t="shared" si="5"/>
        <v>0</v>
      </c>
    </row>
    <row r="87" spans="1:30" s="40" customFormat="1" ht="63.75">
      <c r="A87" s="20"/>
      <c r="B87" s="54" t="s">
        <v>241</v>
      </c>
      <c r="C87" s="85" t="s">
        <v>7</v>
      </c>
      <c r="D87" s="85">
        <v>1</v>
      </c>
      <c r="E87" s="85">
        <v>11</v>
      </c>
      <c r="F87" s="85">
        <v>1</v>
      </c>
      <c r="G87" s="85">
        <v>902</v>
      </c>
      <c r="H87" s="85">
        <v>10230</v>
      </c>
      <c r="I87" s="85">
        <v>80720</v>
      </c>
      <c r="J87" s="57">
        <v>831</v>
      </c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>
        <v>3500</v>
      </c>
      <c r="AC87" s="47"/>
      <c r="AD87" s="190">
        <f t="shared" si="5"/>
        <v>0</v>
      </c>
    </row>
    <row r="88" spans="1:30" s="3" customFormat="1" ht="35.25" customHeight="1">
      <c r="A88" s="6"/>
      <c r="B88" s="104" t="s">
        <v>321</v>
      </c>
      <c r="C88" s="88">
        <v>1</v>
      </c>
      <c r="D88" s="88">
        <v>1</v>
      </c>
      <c r="E88" s="88">
        <v>11</v>
      </c>
      <c r="F88" s="88"/>
      <c r="G88" s="88">
        <v>902</v>
      </c>
      <c r="H88" s="88"/>
      <c r="I88" s="88">
        <v>81100</v>
      </c>
      <c r="J88" s="89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>
        <f>W89</f>
        <v>1000000</v>
      </c>
      <c r="X88" s="37"/>
      <c r="Y88" s="37"/>
      <c r="Z88" s="37"/>
      <c r="AA88" s="37"/>
      <c r="AB88" s="175">
        <f>AB89</f>
        <v>0</v>
      </c>
      <c r="AC88" s="37"/>
      <c r="AD88" s="190" t="e">
        <f t="shared" si="5"/>
        <v>#DIV/0!</v>
      </c>
    </row>
    <row r="89" spans="1:30" ht="44.25" customHeight="1">
      <c r="A89" s="5"/>
      <c r="B89" s="99" t="s">
        <v>133</v>
      </c>
      <c r="C89" s="85" t="s">
        <v>7</v>
      </c>
      <c r="D89" s="85">
        <v>1</v>
      </c>
      <c r="E89" s="85">
        <v>11</v>
      </c>
      <c r="F89" s="85">
        <v>1</v>
      </c>
      <c r="G89" s="85">
        <v>902</v>
      </c>
      <c r="H89" s="85"/>
      <c r="I89" s="85">
        <v>81100</v>
      </c>
      <c r="J89" s="100" t="s">
        <v>12</v>
      </c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>
        <f>W90</f>
        <v>1000000</v>
      </c>
      <c r="X89" s="34"/>
      <c r="Y89" s="34"/>
      <c r="Z89" s="34"/>
      <c r="AA89" s="34"/>
      <c r="AB89" s="176">
        <f>AB90</f>
        <v>0</v>
      </c>
      <c r="AC89" s="34"/>
      <c r="AD89" s="190" t="e">
        <f t="shared" si="5"/>
        <v>#DIV/0!</v>
      </c>
    </row>
    <row r="90" spans="1:30" ht="48" customHeight="1">
      <c r="A90" s="5"/>
      <c r="B90" s="99" t="s">
        <v>13</v>
      </c>
      <c r="C90" s="85" t="s">
        <v>7</v>
      </c>
      <c r="D90" s="85">
        <v>1</v>
      </c>
      <c r="E90" s="85">
        <v>11</v>
      </c>
      <c r="F90" s="85">
        <v>1</v>
      </c>
      <c r="G90" s="85">
        <v>902</v>
      </c>
      <c r="H90" s="85"/>
      <c r="I90" s="85">
        <v>81100</v>
      </c>
      <c r="J90" s="100" t="s">
        <v>14</v>
      </c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>
        <f>W91</f>
        <v>1000000</v>
      </c>
      <c r="X90" s="34"/>
      <c r="Y90" s="34"/>
      <c r="Z90" s="34"/>
      <c r="AA90" s="34"/>
      <c r="AB90" s="176">
        <f>AB91</f>
        <v>0</v>
      </c>
      <c r="AC90" s="34"/>
      <c r="AD90" s="190" t="e">
        <f t="shared" si="5"/>
        <v>#DIV/0!</v>
      </c>
    </row>
    <row r="91" spans="1:30" ht="49.5" customHeight="1">
      <c r="A91" s="5"/>
      <c r="B91" s="99" t="s">
        <v>134</v>
      </c>
      <c r="C91" s="85" t="s">
        <v>7</v>
      </c>
      <c r="D91" s="85">
        <v>1</v>
      </c>
      <c r="E91" s="85">
        <v>11</v>
      </c>
      <c r="F91" s="85">
        <v>1</v>
      </c>
      <c r="G91" s="85">
        <v>902</v>
      </c>
      <c r="H91" s="85"/>
      <c r="I91" s="85">
        <v>81100</v>
      </c>
      <c r="J91" s="100">
        <v>244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>
        <v>1000000</v>
      </c>
      <c r="X91" s="34"/>
      <c r="Y91" s="34"/>
      <c r="Z91" s="34"/>
      <c r="AA91" s="34"/>
      <c r="AB91" s="176">
        <v>0</v>
      </c>
      <c r="AC91" s="34"/>
      <c r="AD91" s="190" t="e">
        <f t="shared" si="5"/>
        <v>#DIV/0!</v>
      </c>
    </row>
    <row r="92" spans="1:30" ht="12.75" hidden="1">
      <c r="A92" s="5"/>
      <c r="B92" s="99"/>
      <c r="C92" s="85"/>
      <c r="D92" s="85"/>
      <c r="E92" s="85"/>
      <c r="F92" s="85"/>
      <c r="G92" s="85"/>
      <c r="H92" s="85"/>
      <c r="I92" s="85"/>
      <c r="J92" s="100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190" t="e">
        <f t="shared" si="5"/>
        <v>#DIV/0!</v>
      </c>
    </row>
    <row r="93" spans="1:30" s="3" customFormat="1" ht="27.75" customHeight="1">
      <c r="A93" s="6" t="s">
        <v>235</v>
      </c>
      <c r="B93" s="95" t="s">
        <v>279</v>
      </c>
      <c r="C93" s="88" t="s">
        <v>7</v>
      </c>
      <c r="D93" s="88">
        <v>1</v>
      </c>
      <c r="E93" s="88">
        <v>11</v>
      </c>
      <c r="F93" s="88">
        <v>1</v>
      </c>
      <c r="G93" s="88">
        <v>902</v>
      </c>
      <c r="H93" s="88">
        <v>10240</v>
      </c>
      <c r="I93" s="88">
        <v>83310</v>
      </c>
      <c r="J93" s="89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>
        <f>W94</f>
        <v>569500</v>
      </c>
      <c r="X93" s="37"/>
      <c r="Y93" s="37"/>
      <c r="Z93" s="37"/>
      <c r="AA93" s="37"/>
      <c r="AB93" s="37">
        <f>AB94</f>
        <v>569500</v>
      </c>
      <c r="AC93" s="37"/>
      <c r="AD93" s="190">
        <f t="shared" si="5"/>
        <v>0</v>
      </c>
    </row>
    <row r="94" spans="1:30" ht="52.5" customHeight="1">
      <c r="A94" s="5" t="s">
        <v>133</v>
      </c>
      <c r="B94" s="99" t="s">
        <v>133</v>
      </c>
      <c r="C94" s="85" t="s">
        <v>7</v>
      </c>
      <c r="D94" s="85">
        <v>1</v>
      </c>
      <c r="E94" s="85">
        <v>11</v>
      </c>
      <c r="F94" s="85">
        <v>1</v>
      </c>
      <c r="G94" s="85">
        <v>902</v>
      </c>
      <c r="H94" s="85">
        <v>10240</v>
      </c>
      <c r="I94" s="85">
        <v>83310</v>
      </c>
      <c r="J94" s="100" t="s">
        <v>12</v>
      </c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>
        <f>W95</f>
        <v>569500</v>
      </c>
      <c r="X94" s="34"/>
      <c r="Y94" s="34"/>
      <c r="Z94" s="34"/>
      <c r="AA94" s="34"/>
      <c r="AB94" s="34">
        <f>AB95</f>
        <v>569500</v>
      </c>
      <c r="AC94" s="34"/>
      <c r="AD94" s="190">
        <f t="shared" si="5"/>
        <v>0</v>
      </c>
    </row>
    <row r="95" spans="1:30" ht="45.75" customHeight="1">
      <c r="A95" s="5" t="s">
        <v>13</v>
      </c>
      <c r="B95" s="99" t="s">
        <v>13</v>
      </c>
      <c r="C95" s="85" t="s">
        <v>7</v>
      </c>
      <c r="D95" s="85">
        <v>1</v>
      </c>
      <c r="E95" s="85">
        <v>11</v>
      </c>
      <c r="F95" s="85">
        <v>1</v>
      </c>
      <c r="G95" s="85">
        <v>902</v>
      </c>
      <c r="H95" s="85">
        <v>10240</v>
      </c>
      <c r="I95" s="85">
        <v>83310</v>
      </c>
      <c r="J95" s="100" t="s">
        <v>14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>
        <f>W97+W96</f>
        <v>569500</v>
      </c>
      <c r="X95" s="34"/>
      <c r="Y95" s="34"/>
      <c r="Z95" s="34"/>
      <c r="AA95" s="34"/>
      <c r="AB95" s="34">
        <f>AB97+AB96</f>
        <v>569500</v>
      </c>
      <c r="AC95" s="34"/>
      <c r="AD95" s="190">
        <f t="shared" si="5"/>
        <v>0</v>
      </c>
    </row>
    <row r="96" spans="1:30" ht="45.75" customHeight="1">
      <c r="A96" s="5"/>
      <c r="B96" s="174" t="s">
        <v>339</v>
      </c>
      <c r="C96" s="85" t="s">
        <v>7</v>
      </c>
      <c r="D96" s="85">
        <v>1</v>
      </c>
      <c r="E96" s="85">
        <v>11</v>
      </c>
      <c r="F96" s="85">
        <v>1</v>
      </c>
      <c r="G96" s="85">
        <v>902</v>
      </c>
      <c r="H96" s="85">
        <v>10240</v>
      </c>
      <c r="I96" s="85">
        <v>83310</v>
      </c>
      <c r="J96" s="100">
        <v>241</v>
      </c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>
        <v>300000</v>
      </c>
      <c r="X96" s="34"/>
      <c r="Y96" s="34"/>
      <c r="Z96" s="34"/>
      <c r="AA96" s="34"/>
      <c r="AB96" s="34">
        <v>300000</v>
      </c>
      <c r="AC96" s="34"/>
      <c r="AD96" s="190">
        <f t="shared" si="5"/>
        <v>0</v>
      </c>
    </row>
    <row r="97" spans="1:30" ht="44.25" customHeight="1">
      <c r="A97" s="9" t="s">
        <v>134</v>
      </c>
      <c r="B97" s="99" t="s">
        <v>134</v>
      </c>
      <c r="C97" s="85" t="s">
        <v>7</v>
      </c>
      <c r="D97" s="85">
        <v>1</v>
      </c>
      <c r="E97" s="85">
        <v>11</v>
      </c>
      <c r="F97" s="85">
        <v>1</v>
      </c>
      <c r="G97" s="85">
        <v>902</v>
      </c>
      <c r="H97" s="85">
        <v>10240</v>
      </c>
      <c r="I97" s="85">
        <v>83310</v>
      </c>
      <c r="J97" s="100">
        <v>244</v>
      </c>
      <c r="K97" s="34"/>
      <c r="L97" s="34">
        <v>2500000</v>
      </c>
      <c r="M97" s="34"/>
      <c r="N97" s="34"/>
      <c r="O97" s="34">
        <v>-300000</v>
      </c>
      <c r="P97" s="34"/>
      <c r="Q97" s="34"/>
      <c r="R97" s="34"/>
      <c r="S97" s="34"/>
      <c r="T97" s="34"/>
      <c r="U97" s="34"/>
      <c r="V97" s="34"/>
      <c r="W97" s="34">
        <v>269500</v>
      </c>
      <c r="X97" s="34"/>
      <c r="Y97" s="34"/>
      <c r="Z97" s="34"/>
      <c r="AA97" s="34"/>
      <c r="AB97" s="34">
        <f>269500</f>
        <v>269500</v>
      </c>
      <c r="AC97" s="34"/>
      <c r="AD97" s="190">
        <f t="shared" si="5"/>
        <v>0</v>
      </c>
    </row>
    <row r="98" spans="1:30" s="3" customFormat="1" ht="27.75" customHeight="1">
      <c r="A98" s="11" t="s">
        <v>208</v>
      </c>
      <c r="B98" s="95" t="s">
        <v>280</v>
      </c>
      <c r="C98" s="88" t="s">
        <v>7</v>
      </c>
      <c r="D98" s="88">
        <v>1</v>
      </c>
      <c r="E98" s="88">
        <v>11</v>
      </c>
      <c r="F98" s="88">
        <v>1</v>
      </c>
      <c r="G98" s="88">
        <v>902</v>
      </c>
      <c r="H98" s="88">
        <v>10610</v>
      </c>
      <c r="I98" s="88">
        <v>80320</v>
      </c>
      <c r="J98" s="89"/>
      <c r="K98" s="37">
        <f>K99</f>
        <v>18730574.1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>
        <f>W99</f>
        <v>20472191.61</v>
      </c>
      <c r="X98" s="37"/>
      <c r="Y98" s="37"/>
      <c r="Z98" s="37"/>
      <c r="AA98" s="37"/>
      <c r="AB98" s="37">
        <f aca="true" t="shared" si="6" ref="AB98:AC100">AB99</f>
        <v>20498822.72</v>
      </c>
      <c r="AC98" s="37">
        <f t="shared" si="6"/>
        <v>12832212.86</v>
      </c>
      <c r="AD98" s="187">
        <f t="shared" si="5"/>
        <v>62.59975528975159</v>
      </c>
    </row>
    <row r="99" spans="1:30" ht="49.5" customHeight="1">
      <c r="A99" s="5" t="s">
        <v>66</v>
      </c>
      <c r="B99" s="99" t="s">
        <v>66</v>
      </c>
      <c r="C99" s="85" t="s">
        <v>7</v>
      </c>
      <c r="D99" s="85">
        <v>1</v>
      </c>
      <c r="E99" s="85">
        <v>11</v>
      </c>
      <c r="F99" s="85">
        <v>1</v>
      </c>
      <c r="G99" s="85">
        <v>902</v>
      </c>
      <c r="H99" s="85">
        <v>10610</v>
      </c>
      <c r="I99" s="85">
        <v>80320</v>
      </c>
      <c r="J99" s="100">
        <v>600</v>
      </c>
      <c r="K99" s="34">
        <f>K100</f>
        <v>18730574.1</v>
      </c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>
        <f>W100</f>
        <v>20472191.61</v>
      </c>
      <c r="X99" s="34"/>
      <c r="Y99" s="34"/>
      <c r="Z99" s="34"/>
      <c r="AA99" s="34"/>
      <c r="AB99" s="34">
        <f t="shared" si="6"/>
        <v>20498822.72</v>
      </c>
      <c r="AC99" s="34">
        <f t="shared" si="6"/>
        <v>12832212.86</v>
      </c>
      <c r="AD99" s="189">
        <f t="shared" si="5"/>
        <v>62.59975528975159</v>
      </c>
    </row>
    <row r="100" spans="1:30" ht="20.25" customHeight="1">
      <c r="A100" s="5" t="s">
        <v>49</v>
      </c>
      <c r="B100" s="99" t="s">
        <v>49</v>
      </c>
      <c r="C100" s="85" t="s">
        <v>7</v>
      </c>
      <c r="D100" s="85">
        <v>1</v>
      </c>
      <c r="E100" s="85">
        <v>11</v>
      </c>
      <c r="F100" s="85">
        <v>1</v>
      </c>
      <c r="G100" s="85">
        <v>902</v>
      </c>
      <c r="H100" s="85">
        <v>10610</v>
      </c>
      <c r="I100" s="85">
        <v>80320</v>
      </c>
      <c r="J100" s="100">
        <v>610</v>
      </c>
      <c r="K100" s="34">
        <f>K101</f>
        <v>18730574.1</v>
      </c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>
        <f>W101</f>
        <v>20472191.61</v>
      </c>
      <c r="X100" s="34"/>
      <c r="Y100" s="34"/>
      <c r="Z100" s="34"/>
      <c r="AA100" s="34"/>
      <c r="AB100" s="34">
        <f t="shared" si="6"/>
        <v>20498822.72</v>
      </c>
      <c r="AC100" s="34">
        <f t="shared" si="6"/>
        <v>12832212.86</v>
      </c>
      <c r="AD100" s="189">
        <f t="shared" si="5"/>
        <v>62.59975528975159</v>
      </c>
    </row>
    <row r="101" spans="1:30" ht="86.25" customHeight="1">
      <c r="A101" s="5" t="s">
        <v>22</v>
      </c>
      <c r="B101" s="99" t="s">
        <v>22</v>
      </c>
      <c r="C101" s="85" t="s">
        <v>7</v>
      </c>
      <c r="D101" s="85">
        <v>1</v>
      </c>
      <c r="E101" s="85">
        <v>11</v>
      </c>
      <c r="F101" s="85">
        <v>1</v>
      </c>
      <c r="G101" s="85">
        <v>902</v>
      </c>
      <c r="H101" s="85">
        <v>10610</v>
      </c>
      <c r="I101" s="85">
        <v>80320</v>
      </c>
      <c r="J101" s="100">
        <v>611</v>
      </c>
      <c r="K101" s="34">
        <v>18730574.1</v>
      </c>
      <c r="L101" s="34"/>
      <c r="M101" s="34"/>
      <c r="N101" s="34">
        <v>1230000</v>
      </c>
      <c r="O101" s="34">
        <v>525838.2</v>
      </c>
      <c r="P101" s="34">
        <v>-475845.83</v>
      </c>
      <c r="Q101" s="34">
        <v>-2822675.17</v>
      </c>
      <c r="R101" s="34"/>
      <c r="S101" s="34"/>
      <c r="T101" s="34">
        <v>9400</v>
      </c>
      <c r="U101" s="34">
        <v>500000</v>
      </c>
      <c r="V101" s="34">
        <v>517000</v>
      </c>
      <c r="W101" s="34">
        <v>20472191.61</v>
      </c>
      <c r="X101" s="34"/>
      <c r="Y101" s="34"/>
      <c r="Z101" s="34"/>
      <c r="AA101" s="34"/>
      <c r="AB101" s="34">
        <v>20498822.72</v>
      </c>
      <c r="AC101" s="34">
        <v>12832212.86</v>
      </c>
      <c r="AD101" s="189">
        <f t="shared" si="5"/>
        <v>62.59975528975159</v>
      </c>
    </row>
    <row r="102" spans="1:30" s="3" customFormat="1" ht="51" hidden="1">
      <c r="A102" s="22" t="s">
        <v>109</v>
      </c>
      <c r="B102" s="105" t="s">
        <v>109</v>
      </c>
      <c r="C102" s="64" t="s">
        <v>7</v>
      </c>
      <c r="D102" s="64">
        <v>1</v>
      </c>
      <c r="E102" s="64">
        <v>11</v>
      </c>
      <c r="F102" s="64">
        <v>1</v>
      </c>
      <c r="G102" s="64">
        <v>902</v>
      </c>
      <c r="H102" s="64">
        <v>10620</v>
      </c>
      <c r="I102" s="64">
        <v>10620</v>
      </c>
      <c r="J102" s="41"/>
      <c r="K102" s="42">
        <f>K103</f>
        <v>0</v>
      </c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>
        <f>AB103</f>
        <v>0</v>
      </c>
      <c r="AC102" s="42"/>
      <c r="AD102" s="187" t="e">
        <f t="shared" si="5"/>
        <v>#DIV/0!</v>
      </c>
    </row>
    <row r="103" spans="1:30" ht="38.25" hidden="1">
      <c r="A103" s="20" t="s">
        <v>66</v>
      </c>
      <c r="B103" s="54" t="s">
        <v>66</v>
      </c>
      <c r="C103" s="56" t="s">
        <v>7</v>
      </c>
      <c r="D103" s="56">
        <v>1</v>
      </c>
      <c r="E103" s="56">
        <v>11</v>
      </c>
      <c r="F103" s="56">
        <v>1</v>
      </c>
      <c r="G103" s="56">
        <v>902</v>
      </c>
      <c r="H103" s="56">
        <v>10620</v>
      </c>
      <c r="I103" s="56">
        <v>10620</v>
      </c>
      <c r="J103" s="57">
        <v>600</v>
      </c>
      <c r="K103" s="47">
        <f>K104</f>
        <v>0</v>
      </c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>
        <f>AB104</f>
        <v>0</v>
      </c>
      <c r="AC103" s="47"/>
      <c r="AD103" s="187" t="e">
        <f t="shared" si="5"/>
        <v>#DIV/0!</v>
      </c>
    </row>
    <row r="104" spans="1:30" ht="12.75" hidden="1">
      <c r="A104" s="20" t="s">
        <v>49</v>
      </c>
      <c r="B104" s="54" t="s">
        <v>49</v>
      </c>
      <c r="C104" s="56" t="s">
        <v>7</v>
      </c>
      <c r="D104" s="56">
        <v>1</v>
      </c>
      <c r="E104" s="56">
        <v>11</v>
      </c>
      <c r="F104" s="56">
        <v>1</v>
      </c>
      <c r="G104" s="56">
        <v>902</v>
      </c>
      <c r="H104" s="56">
        <v>10620</v>
      </c>
      <c r="I104" s="56">
        <v>10620</v>
      </c>
      <c r="J104" s="57">
        <v>610</v>
      </c>
      <c r="K104" s="47">
        <f>K105</f>
        <v>0</v>
      </c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>
        <f>AB105</f>
        <v>0</v>
      </c>
      <c r="AC104" s="47"/>
      <c r="AD104" s="187" t="e">
        <f t="shared" si="5"/>
        <v>#DIV/0!</v>
      </c>
    </row>
    <row r="105" spans="1:30" ht="76.5" hidden="1">
      <c r="A105" s="20" t="s">
        <v>22</v>
      </c>
      <c r="B105" s="54" t="s">
        <v>22</v>
      </c>
      <c r="C105" s="56" t="s">
        <v>7</v>
      </c>
      <c r="D105" s="56">
        <v>1</v>
      </c>
      <c r="E105" s="56">
        <v>11</v>
      </c>
      <c r="F105" s="56">
        <v>1</v>
      </c>
      <c r="G105" s="56">
        <v>902</v>
      </c>
      <c r="H105" s="56">
        <v>10620</v>
      </c>
      <c r="I105" s="56">
        <v>10620</v>
      </c>
      <c r="J105" s="57">
        <v>611</v>
      </c>
      <c r="K105" s="47">
        <v>0</v>
      </c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>
        <v>0</v>
      </c>
      <c r="AC105" s="47"/>
      <c r="AD105" s="187" t="e">
        <f t="shared" si="5"/>
        <v>#DIV/0!</v>
      </c>
    </row>
    <row r="106" spans="1:30" s="3" customFormat="1" ht="41.25" customHeight="1">
      <c r="A106" s="10" t="s">
        <v>184</v>
      </c>
      <c r="B106" s="95" t="s">
        <v>281</v>
      </c>
      <c r="C106" s="88" t="s">
        <v>7</v>
      </c>
      <c r="D106" s="88">
        <v>1</v>
      </c>
      <c r="E106" s="88">
        <v>11</v>
      </c>
      <c r="F106" s="88">
        <v>1</v>
      </c>
      <c r="G106" s="88">
        <v>902</v>
      </c>
      <c r="H106" s="88">
        <v>11210</v>
      </c>
      <c r="I106" s="88">
        <v>82440</v>
      </c>
      <c r="J106" s="89"/>
      <c r="K106" s="37">
        <f>K107</f>
        <v>183080</v>
      </c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>
        <f>W107+W121</f>
        <v>263344</v>
      </c>
      <c r="X106" s="37"/>
      <c r="Y106" s="37"/>
      <c r="Z106" s="37"/>
      <c r="AA106" s="37"/>
      <c r="AB106" s="37">
        <f>AB107+AB121</f>
        <v>263344</v>
      </c>
      <c r="AC106" s="37">
        <f>AC107+AC121</f>
        <v>96092</v>
      </c>
      <c r="AD106" s="187">
        <f t="shared" si="5"/>
        <v>36.48915486967616</v>
      </c>
    </row>
    <row r="107" spans="1:30" ht="46.5" customHeight="1">
      <c r="A107" s="5" t="s">
        <v>133</v>
      </c>
      <c r="B107" s="99" t="s">
        <v>133</v>
      </c>
      <c r="C107" s="85" t="s">
        <v>7</v>
      </c>
      <c r="D107" s="85">
        <v>1</v>
      </c>
      <c r="E107" s="85">
        <v>11</v>
      </c>
      <c r="F107" s="85">
        <v>1</v>
      </c>
      <c r="G107" s="85">
        <v>902</v>
      </c>
      <c r="H107" s="85">
        <v>11210</v>
      </c>
      <c r="I107" s="85">
        <v>82440</v>
      </c>
      <c r="J107" s="100">
        <v>200</v>
      </c>
      <c r="K107" s="34">
        <f>K108</f>
        <v>183080</v>
      </c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>
        <f>W108</f>
        <v>241944</v>
      </c>
      <c r="X107" s="34"/>
      <c r="Y107" s="34"/>
      <c r="Z107" s="34"/>
      <c r="AA107" s="34"/>
      <c r="AB107" s="34">
        <f>AB108</f>
        <v>241944</v>
      </c>
      <c r="AC107" s="34">
        <f>AC108</f>
        <v>87642</v>
      </c>
      <c r="AD107" s="189">
        <f t="shared" si="5"/>
        <v>36.22408491221109</v>
      </c>
    </row>
    <row r="108" spans="1:30" ht="45" customHeight="1">
      <c r="A108" s="5" t="s">
        <v>13</v>
      </c>
      <c r="B108" s="99" t="s">
        <v>13</v>
      </c>
      <c r="C108" s="85" t="s">
        <v>7</v>
      </c>
      <c r="D108" s="85">
        <v>1</v>
      </c>
      <c r="E108" s="85">
        <v>11</v>
      </c>
      <c r="F108" s="85">
        <v>1</v>
      </c>
      <c r="G108" s="85">
        <v>902</v>
      </c>
      <c r="H108" s="85">
        <v>11210</v>
      </c>
      <c r="I108" s="85">
        <v>82440</v>
      </c>
      <c r="J108" s="100">
        <v>240</v>
      </c>
      <c r="K108" s="34">
        <f>K109</f>
        <v>183080</v>
      </c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>
        <f>W109</f>
        <v>241944</v>
      </c>
      <c r="X108" s="34"/>
      <c r="Y108" s="34"/>
      <c r="Z108" s="34"/>
      <c r="AA108" s="34"/>
      <c r="AB108" s="34">
        <f>AB109</f>
        <v>241944</v>
      </c>
      <c r="AC108" s="34">
        <f>AC109</f>
        <v>87642</v>
      </c>
      <c r="AD108" s="189">
        <f t="shared" si="5"/>
        <v>36.22408491221109</v>
      </c>
    </row>
    <row r="109" spans="1:30" ht="38.25">
      <c r="A109" s="9" t="s">
        <v>134</v>
      </c>
      <c r="B109" s="99" t="s">
        <v>134</v>
      </c>
      <c r="C109" s="85" t="s">
        <v>7</v>
      </c>
      <c r="D109" s="85">
        <v>1</v>
      </c>
      <c r="E109" s="85">
        <v>11</v>
      </c>
      <c r="F109" s="85">
        <v>1</v>
      </c>
      <c r="G109" s="85">
        <v>902</v>
      </c>
      <c r="H109" s="85">
        <v>11210</v>
      </c>
      <c r="I109" s="85">
        <v>82440</v>
      </c>
      <c r="J109" s="100">
        <v>244</v>
      </c>
      <c r="K109" s="34">
        <v>183080</v>
      </c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>
        <v>241944</v>
      </c>
      <c r="X109" s="34"/>
      <c r="Y109" s="34"/>
      <c r="Z109" s="34"/>
      <c r="AA109" s="34"/>
      <c r="AB109" s="34">
        <v>241944</v>
      </c>
      <c r="AC109" s="34">
        <v>87642</v>
      </c>
      <c r="AD109" s="189">
        <f t="shared" si="5"/>
        <v>36.22408491221109</v>
      </c>
    </row>
    <row r="110" spans="1:30" ht="38.25" hidden="1">
      <c r="A110" s="30" t="s">
        <v>66</v>
      </c>
      <c r="B110" s="106" t="s">
        <v>66</v>
      </c>
      <c r="C110" s="107" t="s">
        <v>7</v>
      </c>
      <c r="D110" s="107">
        <v>1</v>
      </c>
      <c r="E110" s="107">
        <v>11</v>
      </c>
      <c r="F110" s="107">
        <v>1</v>
      </c>
      <c r="G110" s="107">
        <v>902</v>
      </c>
      <c r="H110" s="107">
        <v>11210</v>
      </c>
      <c r="I110" s="107">
        <v>11210</v>
      </c>
      <c r="J110" s="108">
        <v>600</v>
      </c>
      <c r="K110" s="109">
        <f>K111</f>
        <v>0</v>
      </c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>
        <f>AB111</f>
        <v>0</v>
      </c>
      <c r="AC110" s="109"/>
      <c r="AD110" s="189" t="e">
        <f t="shared" si="5"/>
        <v>#DIV/0!</v>
      </c>
    </row>
    <row r="111" spans="1:30" ht="12.75" hidden="1">
      <c r="A111" s="30" t="s">
        <v>49</v>
      </c>
      <c r="B111" s="106" t="s">
        <v>49</v>
      </c>
      <c r="C111" s="107" t="s">
        <v>7</v>
      </c>
      <c r="D111" s="107">
        <v>1</v>
      </c>
      <c r="E111" s="107">
        <v>11</v>
      </c>
      <c r="F111" s="107">
        <v>1</v>
      </c>
      <c r="G111" s="107">
        <v>902</v>
      </c>
      <c r="H111" s="107">
        <v>11210</v>
      </c>
      <c r="I111" s="107">
        <v>11210</v>
      </c>
      <c r="J111" s="108">
        <v>610</v>
      </c>
      <c r="K111" s="109">
        <f>K112</f>
        <v>0</v>
      </c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>
        <f>AB112</f>
        <v>0</v>
      </c>
      <c r="AC111" s="109"/>
      <c r="AD111" s="189" t="e">
        <f t="shared" si="5"/>
        <v>#DIV/0!</v>
      </c>
    </row>
    <row r="112" spans="1:30" ht="25.5" hidden="1">
      <c r="A112" s="30" t="s">
        <v>81</v>
      </c>
      <c r="B112" s="106" t="s">
        <v>81</v>
      </c>
      <c r="C112" s="107" t="s">
        <v>7</v>
      </c>
      <c r="D112" s="107">
        <v>1</v>
      </c>
      <c r="E112" s="107">
        <v>11</v>
      </c>
      <c r="F112" s="107">
        <v>1</v>
      </c>
      <c r="G112" s="107">
        <v>902</v>
      </c>
      <c r="H112" s="107">
        <v>11210</v>
      </c>
      <c r="I112" s="107">
        <v>11210</v>
      </c>
      <c r="J112" s="108">
        <v>612</v>
      </c>
      <c r="K112" s="109">
        <v>0</v>
      </c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>
        <v>0</v>
      </c>
      <c r="AC112" s="109"/>
      <c r="AD112" s="189" t="e">
        <f t="shared" si="5"/>
        <v>#DIV/0!</v>
      </c>
    </row>
    <row r="113" spans="1:30" s="3" customFormat="1" ht="38.25" hidden="1">
      <c r="A113" s="31" t="s">
        <v>117</v>
      </c>
      <c r="B113" s="110" t="s">
        <v>117</v>
      </c>
      <c r="C113" s="111" t="s">
        <v>7</v>
      </c>
      <c r="D113" s="111">
        <v>1</v>
      </c>
      <c r="E113" s="111">
        <v>11</v>
      </c>
      <c r="F113" s="111">
        <v>1</v>
      </c>
      <c r="G113" s="111">
        <v>902</v>
      </c>
      <c r="H113" s="111">
        <v>11270</v>
      </c>
      <c r="I113" s="111">
        <v>11270</v>
      </c>
      <c r="J113" s="112"/>
      <c r="K113" s="113">
        <f>K114</f>
        <v>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>
        <f>AB114</f>
        <v>0</v>
      </c>
      <c r="AC113" s="113"/>
      <c r="AD113" s="189" t="e">
        <f t="shared" si="5"/>
        <v>#DIV/0!</v>
      </c>
    </row>
    <row r="114" spans="1:30" ht="38.25" hidden="1">
      <c r="A114" s="32" t="s">
        <v>141</v>
      </c>
      <c r="B114" s="114" t="s">
        <v>141</v>
      </c>
      <c r="C114" s="107" t="s">
        <v>7</v>
      </c>
      <c r="D114" s="107">
        <v>1</v>
      </c>
      <c r="E114" s="107">
        <v>11</v>
      </c>
      <c r="F114" s="107">
        <v>1</v>
      </c>
      <c r="G114" s="107">
        <v>902</v>
      </c>
      <c r="H114" s="107">
        <v>11270</v>
      </c>
      <c r="I114" s="107">
        <v>11270</v>
      </c>
      <c r="J114" s="108">
        <v>400</v>
      </c>
      <c r="K114" s="109">
        <f>K115</f>
        <v>0</v>
      </c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>
        <f>AB115</f>
        <v>0</v>
      </c>
      <c r="AC114" s="109"/>
      <c r="AD114" s="189" t="e">
        <f t="shared" si="5"/>
        <v>#DIV/0!</v>
      </c>
    </row>
    <row r="115" spans="1:30" ht="12.75" hidden="1">
      <c r="A115" s="30" t="s">
        <v>44</v>
      </c>
      <c r="B115" s="106" t="s">
        <v>44</v>
      </c>
      <c r="C115" s="107" t="s">
        <v>7</v>
      </c>
      <c r="D115" s="107">
        <v>1</v>
      </c>
      <c r="E115" s="107">
        <v>11</v>
      </c>
      <c r="F115" s="107">
        <v>1</v>
      </c>
      <c r="G115" s="107">
        <v>902</v>
      </c>
      <c r="H115" s="107">
        <v>11270</v>
      </c>
      <c r="I115" s="107">
        <v>11270</v>
      </c>
      <c r="J115" s="108">
        <v>410</v>
      </c>
      <c r="K115" s="109">
        <f>K116</f>
        <v>0</v>
      </c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>
        <f>AB116</f>
        <v>0</v>
      </c>
      <c r="AC115" s="109"/>
      <c r="AD115" s="189" t="e">
        <f t="shared" si="5"/>
        <v>#DIV/0!</v>
      </c>
    </row>
    <row r="116" spans="1:30" ht="51" hidden="1">
      <c r="A116" s="30" t="s">
        <v>84</v>
      </c>
      <c r="B116" s="106" t="s">
        <v>84</v>
      </c>
      <c r="C116" s="107" t="s">
        <v>7</v>
      </c>
      <c r="D116" s="107">
        <v>1</v>
      </c>
      <c r="E116" s="107">
        <v>11</v>
      </c>
      <c r="F116" s="107">
        <v>1</v>
      </c>
      <c r="G116" s="107">
        <v>902</v>
      </c>
      <c r="H116" s="107">
        <v>11270</v>
      </c>
      <c r="I116" s="107">
        <v>11270</v>
      </c>
      <c r="J116" s="108">
        <v>414</v>
      </c>
      <c r="K116" s="109">
        <v>0</v>
      </c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>
        <v>0</v>
      </c>
      <c r="AC116" s="109"/>
      <c r="AD116" s="189" t="e">
        <f t="shared" si="5"/>
        <v>#DIV/0!</v>
      </c>
    </row>
    <row r="117" spans="1:30" s="3" customFormat="1" ht="38.25" hidden="1">
      <c r="A117" s="31" t="s">
        <v>117</v>
      </c>
      <c r="B117" s="110" t="s">
        <v>117</v>
      </c>
      <c r="C117" s="111" t="s">
        <v>7</v>
      </c>
      <c r="D117" s="111">
        <v>1</v>
      </c>
      <c r="E117" s="111">
        <v>11</v>
      </c>
      <c r="F117" s="111">
        <v>1</v>
      </c>
      <c r="G117" s="111">
        <v>902</v>
      </c>
      <c r="H117" s="111" t="s">
        <v>212</v>
      </c>
      <c r="I117" s="111" t="s">
        <v>212</v>
      </c>
      <c r="J117" s="112"/>
      <c r="K117" s="113">
        <f>K118</f>
        <v>0</v>
      </c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>
        <f>AB118</f>
        <v>0</v>
      </c>
      <c r="AC117" s="113"/>
      <c r="AD117" s="189" t="e">
        <f t="shared" si="5"/>
        <v>#DIV/0!</v>
      </c>
    </row>
    <row r="118" spans="1:30" ht="38.25" hidden="1">
      <c r="A118" s="32" t="s">
        <v>141</v>
      </c>
      <c r="B118" s="114" t="s">
        <v>141</v>
      </c>
      <c r="C118" s="107" t="s">
        <v>7</v>
      </c>
      <c r="D118" s="107">
        <v>1</v>
      </c>
      <c r="E118" s="107">
        <v>11</v>
      </c>
      <c r="F118" s="107">
        <v>1</v>
      </c>
      <c r="G118" s="107">
        <v>902</v>
      </c>
      <c r="H118" s="107" t="s">
        <v>212</v>
      </c>
      <c r="I118" s="107" t="s">
        <v>212</v>
      </c>
      <c r="J118" s="108">
        <v>400</v>
      </c>
      <c r="K118" s="109">
        <f>K119</f>
        <v>0</v>
      </c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>
        <f>AB119</f>
        <v>0</v>
      </c>
      <c r="AC118" s="109"/>
      <c r="AD118" s="189" t="e">
        <f t="shared" si="5"/>
        <v>#DIV/0!</v>
      </c>
    </row>
    <row r="119" spans="1:30" ht="12.75" hidden="1">
      <c r="A119" s="30" t="s">
        <v>44</v>
      </c>
      <c r="B119" s="106" t="s">
        <v>44</v>
      </c>
      <c r="C119" s="107" t="s">
        <v>7</v>
      </c>
      <c r="D119" s="107">
        <v>1</v>
      </c>
      <c r="E119" s="107">
        <v>11</v>
      </c>
      <c r="F119" s="107">
        <v>1</v>
      </c>
      <c r="G119" s="107">
        <v>902</v>
      </c>
      <c r="H119" s="107" t="s">
        <v>212</v>
      </c>
      <c r="I119" s="107" t="s">
        <v>212</v>
      </c>
      <c r="J119" s="108">
        <v>410</v>
      </c>
      <c r="K119" s="109">
        <f>K120</f>
        <v>0</v>
      </c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>
        <f>AB120</f>
        <v>0</v>
      </c>
      <c r="AC119" s="109"/>
      <c r="AD119" s="189" t="e">
        <f t="shared" si="5"/>
        <v>#DIV/0!</v>
      </c>
    </row>
    <row r="120" spans="1:30" ht="51" hidden="1">
      <c r="A120" s="30" t="s">
        <v>84</v>
      </c>
      <c r="B120" s="106" t="s">
        <v>84</v>
      </c>
      <c r="C120" s="107" t="s">
        <v>7</v>
      </c>
      <c r="D120" s="107">
        <v>1</v>
      </c>
      <c r="E120" s="107">
        <v>11</v>
      </c>
      <c r="F120" s="107">
        <v>1</v>
      </c>
      <c r="G120" s="107">
        <v>902</v>
      </c>
      <c r="H120" s="107" t="s">
        <v>212</v>
      </c>
      <c r="I120" s="107" t="s">
        <v>212</v>
      </c>
      <c r="J120" s="108">
        <v>414</v>
      </c>
      <c r="K120" s="109">
        <v>0</v>
      </c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>
        <v>0</v>
      </c>
      <c r="AC120" s="109"/>
      <c r="AD120" s="189" t="e">
        <f t="shared" si="5"/>
        <v>#DIV/0!</v>
      </c>
    </row>
    <row r="121" spans="1:30" ht="38.25">
      <c r="A121" s="30"/>
      <c r="B121" s="99" t="s">
        <v>66</v>
      </c>
      <c r="C121" s="85" t="s">
        <v>7</v>
      </c>
      <c r="D121" s="85">
        <v>1</v>
      </c>
      <c r="E121" s="85">
        <v>11</v>
      </c>
      <c r="F121" s="85">
        <v>1</v>
      </c>
      <c r="G121" s="85">
        <v>902</v>
      </c>
      <c r="H121" s="85">
        <v>11210</v>
      </c>
      <c r="I121" s="85">
        <v>82440</v>
      </c>
      <c r="J121" s="100">
        <v>600</v>
      </c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34">
        <f>W122</f>
        <v>21400</v>
      </c>
      <c r="X121" s="109"/>
      <c r="Y121" s="109"/>
      <c r="Z121" s="109"/>
      <c r="AA121" s="109"/>
      <c r="AB121" s="34">
        <f>AB122</f>
        <v>21400</v>
      </c>
      <c r="AC121" s="34">
        <f>AC122</f>
        <v>8450</v>
      </c>
      <c r="AD121" s="189">
        <f t="shared" si="5"/>
        <v>39.48598130841122</v>
      </c>
    </row>
    <row r="122" spans="1:30" ht="18.75" customHeight="1">
      <c r="A122" s="30"/>
      <c r="B122" s="99" t="s">
        <v>49</v>
      </c>
      <c r="C122" s="85" t="s">
        <v>7</v>
      </c>
      <c r="D122" s="85">
        <v>1</v>
      </c>
      <c r="E122" s="85">
        <v>11</v>
      </c>
      <c r="F122" s="85">
        <v>1</v>
      </c>
      <c r="G122" s="85">
        <v>902</v>
      </c>
      <c r="H122" s="85">
        <v>11210</v>
      </c>
      <c r="I122" s="85">
        <v>82440</v>
      </c>
      <c r="J122" s="100">
        <v>610</v>
      </c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34">
        <f>W123</f>
        <v>21400</v>
      </c>
      <c r="X122" s="109"/>
      <c r="Y122" s="109"/>
      <c r="Z122" s="109"/>
      <c r="AA122" s="109"/>
      <c r="AB122" s="34">
        <f>AB123</f>
        <v>21400</v>
      </c>
      <c r="AC122" s="34">
        <f>AC123</f>
        <v>8450</v>
      </c>
      <c r="AD122" s="189">
        <f t="shared" si="5"/>
        <v>39.48598130841122</v>
      </c>
    </row>
    <row r="123" spans="1:30" ht="35.25" customHeight="1">
      <c r="A123" s="30"/>
      <c r="B123" s="99" t="s">
        <v>81</v>
      </c>
      <c r="C123" s="85" t="s">
        <v>7</v>
      </c>
      <c r="D123" s="85">
        <v>1</v>
      </c>
      <c r="E123" s="85">
        <v>11</v>
      </c>
      <c r="F123" s="85">
        <v>1</v>
      </c>
      <c r="G123" s="85">
        <v>902</v>
      </c>
      <c r="H123" s="85">
        <v>11210</v>
      </c>
      <c r="I123" s="85">
        <v>82440</v>
      </c>
      <c r="J123" s="100">
        <v>612</v>
      </c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34">
        <v>21400</v>
      </c>
      <c r="X123" s="109"/>
      <c r="Y123" s="109"/>
      <c r="Z123" s="109"/>
      <c r="AA123" s="109"/>
      <c r="AB123" s="34">
        <v>21400</v>
      </c>
      <c r="AC123" s="34">
        <v>8450</v>
      </c>
      <c r="AD123" s="189">
        <f t="shared" si="5"/>
        <v>39.48598130841122</v>
      </c>
    </row>
    <row r="124" spans="1:30" s="49" customFormat="1" ht="142.5" customHeight="1">
      <c r="A124" s="29" t="s">
        <v>82</v>
      </c>
      <c r="B124" s="115" t="s">
        <v>82</v>
      </c>
      <c r="C124" s="116" t="s">
        <v>7</v>
      </c>
      <c r="D124" s="117">
        <v>1</v>
      </c>
      <c r="E124" s="117">
        <v>11</v>
      </c>
      <c r="F124" s="117">
        <v>1</v>
      </c>
      <c r="G124" s="117">
        <v>902</v>
      </c>
      <c r="H124" s="117">
        <v>12020</v>
      </c>
      <c r="I124" s="117">
        <v>12020</v>
      </c>
      <c r="J124" s="118"/>
      <c r="K124" s="119">
        <f>K125+K129</f>
        <v>1202568</v>
      </c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>
        <f>W125+W129</f>
        <v>1250664</v>
      </c>
      <c r="X124" s="119"/>
      <c r="Y124" s="119"/>
      <c r="Z124" s="119"/>
      <c r="AA124" s="119"/>
      <c r="AB124" s="119">
        <f>AB125+AB129</f>
        <v>1250664</v>
      </c>
      <c r="AC124" s="119">
        <f>AC125+AC129</f>
        <v>586903.39</v>
      </c>
      <c r="AD124" s="187">
        <f t="shared" si="5"/>
        <v>46.92734339518847</v>
      </c>
    </row>
    <row r="125" spans="1:30" s="52" customFormat="1" ht="91.5" customHeight="1">
      <c r="A125" s="51" t="s">
        <v>8</v>
      </c>
      <c r="B125" s="120" t="s">
        <v>8</v>
      </c>
      <c r="C125" s="121" t="s">
        <v>7</v>
      </c>
      <c r="D125" s="122">
        <v>1</v>
      </c>
      <c r="E125" s="122">
        <v>11</v>
      </c>
      <c r="F125" s="122">
        <v>1</v>
      </c>
      <c r="G125" s="122">
        <v>902</v>
      </c>
      <c r="H125" s="122">
        <v>12020</v>
      </c>
      <c r="I125" s="122">
        <v>12020</v>
      </c>
      <c r="J125" s="123">
        <v>100</v>
      </c>
      <c r="K125" s="124">
        <f>K126</f>
        <v>1186033.67</v>
      </c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>
        <f>W126</f>
        <v>1244520.48</v>
      </c>
      <c r="X125" s="124"/>
      <c r="Y125" s="124"/>
      <c r="Z125" s="124"/>
      <c r="AA125" s="124"/>
      <c r="AB125" s="124">
        <f>AB126</f>
        <v>1244520.48</v>
      </c>
      <c r="AC125" s="124">
        <f>AC126</f>
        <v>586903.39</v>
      </c>
      <c r="AD125" s="189">
        <f t="shared" si="5"/>
        <v>47.15899813878515</v>
      </c>
    </row>
    <row r="126" spans="1:30" s="52" customFormat="1" ht="42.75" customHeight="1">
      <c r="A126" s="51" t="s">
        <v>10</v>
      </c>
      <c r="B126" s="120" t="s">
        <v>10</v>
      </c>
      <c r="C126" s="121" t="s">
        <v>7</v>
      </c>
      <c r="D126" s="122">
        <v>1</v>
      </c>
      <c r="E126" s="122">
        <v>11</v>
      </c>
      <c r="F126" s="122">
        <v>1</v>
      </c>
      <c r="G126" s="122">
        <v>902</v>
      </c>
      <c r="H126" s="122">
        <v>12020</v>
      </c>
      <c r="I126" s="122">
        <v>12020</v>
      </c>
      <c r="J126" s="123">
        <v>120</v>
      </c>
      <c r="K126" s="124">
        <f>K127+K128</f>
        <v>1186033.67</v>
      </c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>
        <f>W127+W128</f>
        <v>1244520.48</v>
      </c>
      <c r="X126" s="124"/>
      <c r="Y126" s="124"/>
      <c r="Z126" s="124"/>
      <c r="AA126" s="124"/>
      <c r="AB126" s="124">
        <f>AB127+AB128</f>
        <v>1244520.48</v>
      </c>
      <c r="AC126" s="124">
        <f>AC127+AC128</f>
        <v>586903.39</v>
      </c>
      <c r="AD126" s="189">
        <f t="shared" si="5"/>
        <v>47.15899813878515</v>
      </c>
    </row>
    <row r="127" spans="1:30" s="52" customFormat="1" ht="35.25" customHeight="1">
      <c r="A127" s="51" t="s">
        <v>164</v>
      </c>
      <c r="B127" s="120" t="s">
        <v>164</v>
      </c>
      <c r="C127" s="121" t="s">
        <v>7</v>
      </c>
      <c r="D127" s="122">
        <v>1</v>
      </c>
      <c r="E127" s="122">
        <v>11</v>
      </c>
      <c r="F127" s="122">
        <v>1</v>
      </c>
      <c r="G127" s="122">
        <v>902</v>
      </c>
      <c r="H127" s="122">
        <v>12020</v>
      </c>
      <c r="I127" s="122">
        <v>12020</v>
      </c>
      <c r="J127" s="123">
        <v>121</v>
      </c>
      <c r="K127" s="124">
        <f>230870+680062.73</f>
        <v>910932.73</v>
      </c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>
        <v>955852.95</v>
      </c>
      <c r="X127" s="124"/>
      <c r="Y127" s="124"/>
      <c r="Z127" s="124"/>
      <c r="AA127" s="124"/>
      <c r="AB127" s="124">
        <f>240104.5+715748.45</f>
        <v>955852.95</v>
      </c>
      <c r="AC127" s="124">
        <v>456803</v>
      </c>
      <c r="AD127" s="189">
        <f t="shared" si="5"/>
        <v>47.790091561677976</v>
      </c>
    </row>
    <row r="128" spans="1:30" s="52" customFormat="1" ht="67.5" customHeight="1">
      <c r="A128" s="51" t="s">
        <v>132</v>
      </c>
      <c r="B128" s="120" t="s">
        <v>132</v>
      </c>
      <c r="C128" s="121" t="s">
        <v>7</v>
      </c>
      <c r="D128" s="122">
        <v>1</v>
      </c>
      <c r="E128" s="122">
        <v>11</v>
      </c>
      <c r="F128" s="122">
        <v>1</v>
      </c>
      <c r="G128" s="122">
        <v>902</v>
      </c>
      <c r="H128" s="122">
        <v>12020</v>
      </c>
      <c r="I128" s="122">
        <v>12020</v>
      </c>
      <c r="J128" s="123">
        <v>129</v>
      </c>
      <c r="K128" s="124">
        <f>69722+205378.94</f>
        <v>275100.94</v>
      </c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>
        <v>288667.53</v>
      </c>
      <c r="X128" s="124"/>
      <c r="Y128" s="124"/>
      <c r="Z128" s="124"/>
      <c r="AA128" s="124"/>
      <c r="AB128" s="124">
        <f>72511.5+216156.03</f>
        <v>288667.53</v>
      </c>
      <c r="AC128" s="124">
        <v>130100.39</v>
      </c>
      <c r="AD128" s="189">
        <f t="shared" si="5"/>
        <v>45.06928437708252</v>
      </c>
    </row>
    <row r="129" spans="1:30" s="52" customFormat="1" ht="48.75" customHeight="1">
      <c r="A129" s="51" t="s">
        <v>133</v>
      </c>
      <c r="B129" s="120" t="s">
        <v>133</v>
      </c>
      <c r="C129" s="121" t="s">
        <v>7</v>
      </c>
      <c r="D129" s="122">
        <v>1</v>
      </c>
      <c r="E129" s="122">
        <v>11</v>
      </c>
      <c r="F129" s="122">
        <v>1</v>
      </c>
      <c r="G129" s="122">
        <v>902</v>
      </c>
      <c r="H129" s="122">
        <v>12020</v>
      </c>
      <c r="I129" s="122">
        <v>12020</v>
      </c>
      <c r="J129" s="123" t="s">
        <v>12</v>
      </c>
      <c r="K129" s="124">
        <f>K130</f>
        <v>16534.33</v>
      </c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>
        <f>W130</f>
        <v>6143.52</v>
      </c>
      <c r="X129" s="124"/>
      <c r="Y129" s="124"/>
      <c r="Z129" s="124"/>
      <c r="AA129" s="124"/>
      <c r="AB129" s="124">
        <f>AB130</f>
        <v>6143.52</v>
      </c>
      <c r="AC129" s="124"/>
      <c r="AD129" s="190">
        <f t="shared" si="5"/>
        <v>0</v>
      </c>
    </row>
    <row r="130" spans="1:30" s="52" customFormat="1" ht="45" customHeight="1">
      <c r="A130" s="51" t="s">
        <v>13</v>
      </c>
      <c r="B130" s="120" t="s">
        <v>13</v>
      </c>
      <c r="C130" s="121" t="s">
        <v>7</v>
      </c>
      <c r="D130" s="122">
        <v>1</v>
      </c>
      <c r="E130" s="122">
        <v>11</v>
      </c>
      <c r="F130" s="122">
        <v>1</v>
      </c>
      <c r="G130" s="122">
        <v>902</v>
      </c>
      <c r="H130" s="122">
        <v>12020</v>
      </c>
      <c r="I130" s="122">
        <v>12020</v>
      </c>
      <c r="J130" s="123" t="s">
        <v>14</v>
      </c>
      <c r="K130" s="124">
        <f>K131</f>
        <v>16534.33</v>
      </c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>
        <f>W131</f>
        <v>6143.52</v>
      </c>
      <c r="X130" s="124"/>
      <c r="Y130" s="124"/>
      <c r="Z130" s="124"/>
      <c r="AA130" s="124"/>
      <c r="AB130" s="124">
        <f>AB131</f>
        <v>6143.52</v>
      </c>
      <c r="AC130" s="124"/>
      <c r="AD130" s="190">
        <f t="shared" si="5"/>
        <v>0</v>
      </c>
    </row>
    <row r="131" spans="1:30" s="52" customFormat="1" ht="42.75" customHeight="1">
      <c r="A131" s="50" t="s">
        <v>134</v>
      </c>
      <c r="B131" s="120" t="s">
        <v>134</v>
      </c>
      <c r="C131" s="121" t="s">
        <v>7</v>
      </c>
      <c r="D131" s="122">
        <v>1</v>
      </c>
      <c r="E131" s="122">
        <v>11</v>
      </c>
      <c r="F131" s="122">
        <v>1</v>
      </c>
      <c r="G131" s="122">
        <v>902</v>
      </c>
      <c r="H131" s="122">
        <v>12020</v>
      </c>
      <c r="I131" s="122">
        <v>12020</v>
      </c>
      <c r="J131" s="123">
        <v>244</v>
      </c>
      <c r="K131" s="124">
        <f>200+16334.33</f>
        <v>16534.33</v>
      </c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>
        <v>6143.52</v>
      </c>
      <c r="X131" s="124"/>
      <c r="Y131" s="124"/>
      <c r="Z131" s="124"/>
      <c r="AA131" s="124"/>
      <c r="AB131" s="124">
        <f>200+5943.52</f>
        <v>6143.52</v>
      </c>
      <c r="AC131" s="124"/>
      <c r="AD131" s="190">
        <f t="shared" si="5"/>
        <v>0</v>
      </c>
    </row>
    <row r="132" spans="1:30" s="3" customFormat="1" ht="117.75" customHeight="1">
      <c r="A132" s="14" t="s">
        <v>114</v>
      </c>
      <c r="B132" s="95" t="s">
        <v>333</v>
      </c>
      <c r="C132" s="96" t="s">
        <v>7</v>
      </c>
      <c r="D132" s="88">
        <v>1</v>
      </c>
      <c r="E132" s="88">
        <v>11</v>
      </c>
      <c r="F132" s="88">
        <v>1</v>
      </c>
      <c r="G132" s="88">
        <v>902</v>
      </c>
      <c r="H132" s="88">
        <v>12160</v>
      </c>
      <c r="I132" s="88">
        <v>81630</v>
      </c>
      <c r="J132" s="89"/>
      <c r="K132" s="37">
        <f>K133</f>
        <v>3762800</v>
      </c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>
        <f>W133</f>
        <v>3913312</v>
      </c>
      <c r="X132" s="37"/>
      <c r="Y132" s="37"/>
      <c r="Z132" s="37"/>
      <c r="AA132" s="37"/>
      <c r="AB132" s="37">
        <f>AB133</f>
        <v>3913312</v>
      </c>
      <c r="AC132" s="37">
        <f>AC133</f>
        <v>1956655.98</v>
      </c>
      <c r="AD132" s="187">
        <f t="shared" si="5"/>
        <v>49.999999488923955</v>
      </c>
    </row>
    <row r="133" spans="1:30" ht="21" customHeight="1">
      <c r="A133" s="5" t="s">
        <v>15</v>
      </c>
      <c r="B133" s="99" t="s">
        <v>15</v>
      </c>
      <c r="C133" s="84" t="s">
        <v>7</v>
      </c>
      <c r="D133" s="85">
        <v>1</v>
      </c>
      <c r="E133" s="85">
        <v>11</v>
      </c>
      <c r="F133" s="85">
        <v>1</v>
      </c>
      <c r="G133" s="85">
        <v>902</v>
      </c>
      <c r="H133" s="85">
        <v>12160</v>
      </c>
      <c r="I133" s="85">
        <v>81630</v>
      </c>
      <c r="J133" s="100">
        <v>800</v>
      </c>
      <c r="K133" s="34">
        <f>K134</f>
        <v>3762800</v>
      </c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>
        <f>W134</f>
        <v>3913312</v>
      </c>
      <c r="X133" s="34"/>
      <c r="Y133" s="34"/>
      <c r="Z133" s="34"/>
      <c r="AA133" s="34"/>
      <c r="AB133" s="34">
        <f>AB134</f>
        <v>3913312</v>
      </c>
      <c r="AC133" s="34">
        <f>AC134</f>
        <v>1956655.98</v>
      </c>
      <c r="AD133" s="189">
        <f t="shared" si="5"/>
        <v>49.999999488923955</v>
      </c>
    </row>
    <row r="134" spans="1:30" ht="73.5" customHeight="1">
      <c r="A134" s="5" t="s">
        <v>185</v>
      </c>
      <c r="B134" s="99" t="s">
        <v>185</v>
      </c>
      <c r="C134" s="84" t="s">
        <v>7</v>
      </c>
      <c r="D134" s="85">
        <v>1</v>
      </c>
      <c r="E134" s="85">
        <v>11</v>
      </c>
      <c r="F134" s="85">
        <v>1</v>
      </c>
      <c r="G134" s="85">
        <v>902</v>
      </c>
      <c r="H134" s="85">
        <v>12160</v>
      </c>
      <c r="I134" s="85">
        <v>81630</v>
      </c>
      <c r="J134" s="100">
        <v>810</v>
      </c>
      <c r="K134" s="34">
        <v>3762800</v>
      </c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>
        <f>W136+W135</f>
        <v>3913312</v>
      </c>
      <c r="X134" s="34"/>
      <c r="Y134" s="34"/>
      <c r="Z134" s="34"/>
      <c r="AA134" s="34"/>
      <c r="AB134" s="34">
        <f>AB136+AB135</f>
        <v>3913312</v>
      </c>
      <c r="AC134" s="34">
        <f>AC136+AC135</f>
        <v>1956655.98</v>
      </c>
      <c r="AD134" s="189">
        <f t="shared" si="5"/>
        <v>49.999999488923955</v>
      </c>
    </row>
    <row r="135" spans="1:30" ht="83.25" customHeight="1">
      <c r="A135" s="5"/>
      <c r="B135" s="178" t="s">
        <v>343</v>
      </c>
      <c r="C135" s="84" t="s">
        <v>7</v>
      </c>
      <c r="D135" s="85">
        <v>1</v>
      </c>
      <c r="E135" s="85">
        <v>11</v>
      </c>
      <c r="F135" s="85">
        <v>1</v>
      </c>
      <c r="G135" s="85">
        <v>902</v>
      </c>
      <c r="H135" s="85">
        <v>12160</v>
      </c>
      <c r="I135" s="85">
        <v>81630</v>
      </c>
      <c r="J135" s="100">
        <v>811</v>
      </c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>
        <v>3913312</v>
      </c>
      <c r="AA135" s="34"/>
      <c r="AB135" s="34">
        <f>Z135</f>
        <v>3913312</v>
      </c>
      <c r="AC135" s="34">
        <v>1956655.98</v>
      </c>
      <c r="AD135" s="189">
        <f t="shared" si="5"/>
        <v>49.999999488923955</v>
      </c>
    </row>
    <row r="136" spans="1:30" ht="75.75" customHeight="1">
      <c r="A136" s="5" t="s">
        <v>241</v>
      </c>
      <c r="B136" s="99" t="s">
        <v>241</v>
      </c>
      <c r="C136" s="84" t="s">
        <v>7</v>
      </c>
      <c r="D136" s="85">
        <v>1</v>
      </c>
      <c r="E136" s="85">
        <v>11</v>
      </c>
      <c r="F136" s="85">
        <v>1</v>
      </c>
      <c r="G136" s="85">
        <v>902</v>
      </c>
      <c r="H136" s="85">
        <v>12160</v>
      </c>
      <c r="I136" s="85">
        <v>81630</v>
      </c>
      <c r="J136" s="100">
        <v>814</v>
      </c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>
        <v>3913312</v>
      </c>
      <c r="X136" s="34"/>
      <c r="Y136" s="34"/>
      <c r="Z136" s="34">
        <v>-3913312</v>
      </c>
      <c r="AA136" s="34"/>
      <c r="AB136" s="176">
        <f>3913312+Z136</f>
        <v>0</v>
      </c>
      <c r="AC136" s="34"/>
      <c r="AD136" s="188" t="e">
        <f t="shared" si="5"/>
        <v>#DIV/0!</v>
      </c>
    </row>
    <row r="137" spans="1:30" s="40" customFormat="1" ht="25.5" hidden="1">
      <c r="A137" s="19" t="s">
        <v>266</v>
      </c>
      <c r="B137" s="63" t="s">
        <v>266</v>
      </c>
      <c r="C137" s="73" t="s">
        <v>7</v>
      </c>
      <c r="D137" s="64">
        <v>1</v>
      </c>
      <c r="E137" s="64">
        <v>11</v>
      </c>
      <c r="F137" s="64">
        <v>1</v>
      </c>
      <c r="G137" s="64">
        <v>902</v>
      </c>
      <c r="H137" s="64">
        <v>12161</v>
      </c>
      <c r="I137" s="64">
        <v>12161</v>
      </c>
      <c r="J137" s="41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>
        <f>AB138</f>
        <v>0</v>
      </c>
      <c r="AC137" s="42"/>
      <c r="AD137" s="187" t="e">
        <f t="shared" si="5"/>
        <v>#DIV/0!</v>
      </c>
    </row>
    <row r="138" spans="1:30" s="40" customFormat="1" ht="38.25" hidden="1">
      <c r="A138" s="20" t="s">
        <v>133</v>
      </c>
      <c r="B138" s="54" t="s">
        <v>133</v>
      </c>
      <c r="C138" s="55" t="s">
        <v>7</v>
      </c>
      <c r="D138" s="56">
        <v>1</v>
      </c>
      <c r="E138" s="56">
        <v>11</v>
      </c>
      <c r="F138" s="56">
        <v>1</v>
      </c>
      <c r="G138" s="56">
        <v>902</v>
      </c>
      <c r="H138" s="56">
        <v>12161</v>
      </c>
      <c r="I138" s="56">
        <v>12161</v>
      </c>
      <c r="J138" s="57">
        <v>200</v>
      </c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>
        <f>AB139</f>
        <v>0</v>
      </c>
      <c r="AC138" s="47"/>
      <c r="AD138" s="187" t="e">
        <f t="shared" si="5"/>
        <v>#DIV/0!</v>
      </c>
    </row>
    <row r="139" spans="1:30" s="40" customFormat="1" ht="38.25" hidden="1">
      <c r="A139" s="20" t="s">
        <v>13</v>
      </c>
      <c r="B139" s="54" t="s">
        <v>13</v>
      </c>
      <c r="C139" s="55" t="s">
        <v>7</v>
      </c>
      <c r="D139" s="56">
        <v>1</v>
      </c>
      <c r="E139" s="56">
        <v>11</v>
      </c>
      <c r="F139" s="56">
        <v>1</v>
      </c>
      <c r="G139" s="56">
        <v>902</v>
      </c>
      <c r="H139" s="56">
        <v>12161</v>
      </c>
      <c r="I139" s="56">
        <v>12161</v>
      </c>
      <c r="J139" s="57">
        <v>240</v>
      </c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>
        <f>AB140</f>
        <v>0</v>
      </c>
      <c r="AC139" s="47"/>
      <c r="AD139" s="187" t="e">
        <f t="shared" si="5"/>
        <v>#DIV/0!</v>
      </c>
    </row>
    <row r="140" spans="1:30" s="40" customFormat="1" ht="38.25" hidden="1">
      <c r="A140" s="25" t="s">
        <v>134</v>
      </c>
      <c r="B140" s="54" t="s">
        <v>134</v>
      </c>
      <c r="C140" s="55" t="s">
        <v>7</v>
      </c>
      <c r="D140" s="56">
        <v>1</v>
      </c>
      <c r="E140" s="56">
        <v>11</v>
      </c>
      <c r="F140" s="56">
        <v>1</v>
      </c>
      <c r="G140" s="56">
        <v>902</v>
      </c>
      <c r="H140" s="56">
        <v>12161</v>
      </c>
      <c r="I140" s="56">
        <v>12161</v>
      </c>
      <c r="J140" s="57">
        <v>244</v>
      </c>
      <c r="K140" s="47"/>
      <c r="L140" s="47"/>
      <c r="M140" s="47"/>
      <c r="N140" s="47"/>
      <c r="O140" s="47"/>
      <c r="P140" s="47"/>
      <c r="Q140" s="47"/>
      <c r="R140" s="47"/>
      <c r="S140" s="47">
        <v>399600</v>
      </c>
      <c r="T140" s="47"/>
      <c r="U140" s="47"/>
      <c r="V140" s="47"/>
      <c r="W140" s="47"/>
      <c r="X140" s="47"/>
      <c r="Y140" s="47"/>
      <c r="Z140" s="47"/>
      <c r="AA140" s="47"/>
      <c r="AB140" s="47">
        <v>0</v>
      </c>
      <c r="AC140" s="47"/>
      <c r="AD140" s="187" t="e">
        <f t="shared" si="5"/>
        <v>#DIV/0!</v>
      </c>
    </row>
    <row r="141" spans="1:30" s="44" customFormat="1" ht="38.25" hidden="1">
      <c r="A141" s="23" t="s">
        <v>124</v>
      </c>
      <c r="B141" s="63" t="s">
        <v>124</v>
      </c>
      <c r="C141" s="73" t="s">
        <v>7</v>
      </c>
      <c r="D141" s="64">
        <v>1</v>
      </c>
      <c r="E141" s="64">
        <v>11</v>
      </c>
      <c r="F141" s="64">
        <v>1</v>
      </c>
      <c r="G141" s="64">
        <v>902</v>
      </c>
      <c r="H141" s="64">
        <v>12390</v>
      </c>
      <c r="I141" s="64">
        <v>12390</v>
      </c>
      <c r="J141" s="41"/>
      <c r="K141" s="42">
        <f>K142</f>
        <v>50000</v>
      </c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>
        <f>AB142</f>
        <v>0</v>
      </c>
      <c r="AC141" s="42"/>
      <c r="AD141" s="187" t="e">
        <f t="shared" si="5"/>
        <v>#DIV/0!</v>
      </c>
    </row>
    <row r="142" spans="1:30" s="40" customFormat="1" ht="12.75" hidden="1">
      <c r="A142" s="25" t="s">
        <v>15</v>
      </c>
      <c r="B142" s="54" t="s">
        <v>15</v>
      </c>
      <c r="C142" s="55" t="s">
        <v>7</v>
      </c>
      <c r="D142" s="56">
        <v>1</v>
      </c>
      <c r="E142" s="56">
        <v>11</v>
      </c>
      <c r="F142" s="56">
        <v>1</v>
      </c>
      <c r="G142" s="56">
        <v>902</v>
      </c>
      <c r="H142" s="56">
        <v>12390</v>
      </c>
      <c r="I142" s="56">
        <v>12390</v>
      </c>
      <c r="J142" s="57">
        <v>800</v>
      </c>
      <c r="K142" s="47">
        <f>K143</f>
        <v>50000</v>
      </c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>
        <f>AB143</f>
        <v>0</v>
      </c>
      <c r="AC142" s="47"/>
      <c r="AD142" s="187" t="e">
        <f t="shared" si="5"/>
        <v>#DIV/0!</v>
      </c>
    </row>
    <row r="143" spans="1:30" s="40" customFormat="1" ht="63.75" hidden="1">
      <c r="A143" s="25" t="s">
        <v>162</v>
      </c>
      <c r="B143" s="54" t="s">
        <v>162</v>
      </c>
      <c r="C143" s="55" t="s">
        <v>7</v>
      </c>
      <c r="D143" s="56">
        <v>1</v>
      </c>
      <c r="E143" s="56">
        <v>11</v>
      </c>
      <c r="F143" s="56">
        <v>1</v>
      </c>
      <c r="G143" s="56">
        <v>902</v>
      </c>
      <c r="H143" s="56">
        <v>12390</v>
      </c>
      <c r="I143" s="56">
        <v>12390</v>
      </c>
      <c r="J143" s="57">
        <v>810</v>
      </c>
      <c r="K143" s="47">
        <v>50000</v>
      </c>
      <c r="L143" s="47">
        <v>403862.5</v>
      </c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>
        <f>AB144</f>
        <v>0</v>
      </c>
      <c r="AC143" s="47"/>
      <c r="AD143" s="187" t="e">
        <f t="shared" si="5"/>
        <v>#DIV/0!</v>
      </c>
    </row>
    <row r="144" spans="1:30" s="40" customFormat="1" ht="63.75" hidden="1">
      <c r="A144" s="20" t="s">
        <v>241</v>
      </c>
      <c r="B144" s="54" t="s">
        <v>241</v>
      </c>
      <c r="C144" s="55" t="s">
        <v>7</v>
      </c>
      <c r="D144" s="56">
        <v>1</v>
      </c>
      <c r="E144" s="56">
        <v>11</v>
      </c>
      <c r="F144" s="56">
        <v>1</v>
      </c>
      <c r="G144" s="56">
        <v>902</v>
      </c>
      <c r="H144" s="56">
        <v>12390</v>
      </c>
      <c r="I144" s="56">
        <v>12390</v>
      </c>
      <c r="J144" s="57">
        <v>814</v>
      </c>
      <c r="K144" s="47"/>
      <c r="L144" s="47"/>
      <c r="M144" s="47"/>
      <c r="N144" s="47"/>
      <c r="O144" s="47"/>
      <c r="P144" s="47"/>
      <c r="Q144" s="47"/>
      <c r="R144" s="47"/>
      <c r="S144" s="47">
        <v>613869.61</v>
      </c>
      <c r="T144" s="47"/>
      <c r="U144" s="47"/>
      <c r="V144" s="47">
        <v>-1067732.11</v>
      </c>
      <c r="W144" s="47"/>
      <c r="X144" s="47"/>
      <c r="Y144" s="47"/>
      <c r="Z144" s="47"/>
      <c r="AA144" s="47"/>
      <c r="AB144" s="47">
        <f>1067732.11+V144</f>
        <v>0</v>
      </c>
      <c r="AC144" s="47"/>
      <c r="AD144" s="187" t="e">
        <f t="shared" si="5"/>
        <v>#DIV/0!</v>
      </c>
    </row>
    <row r="145" spans="1:30" s="3" customFormat="1" ht="70.5" customHeight="1">
      <c r="A145" s="6" t="s">
        <v>43</v>
      </c>
      <c r="B145" s="95" t="s">
        <v>282</v>
      </c>
      <c r="C145" s="96" t="s">
        <v>7</v>
      </c>
      <c r="D145" s="88">
        <v>1</v>
      </c>
      <c r="E145" s="88">
        <v>11</v>
      </c>
      <c r="F145" s="88">
        <v>1</v>
      </c>
      <c r="G145" s="88">
        <v>902</v>
      </c>
      <c r="H145" s="88">
        <v>12420</v>
      </c>
      <c r="I145" s="88">
        <v>81830</v>
      </c>
      <c r="J145" s="89"/>
      <c r="K145" s="37">
        <f>K146+K149</f>
        <v>3000000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>
        <f>W146+W149</f>
        <v>3300000</v>
      </c>
      <c r="X145" s="37"/>
      <c r="Y145" s="37"/>
      <c r="Z145" s="37"/>
      <c r="AA145" s="37"/>
      <c r="AB145" s="37">
        <f>AB146+AB149</f>
        <v>3300000</v>
      </c>
      <c r="AC145" s="37">
        <f>AC146+AC149</f>
        <v>1209540.35</v>
      </c>
      <c r="AD145" s="187">
        <f t="shared" si="5"/>
        <v>36.65273787878788</v>
      </c>
    </row>
    <row r="146" spans="1:30" ht="38.25">
      <c r="A146" s="5" t="s">
        <v>133</v>
      </c>
      <c r="B146" s="99" t="s">
        <v>133</v>
      </c>
      <c r="C146" s="84" t="s">
        <v>7</v>
      </c>
      <c r="D146" s="85">
        <v>1</v>
      </c>
      <c r="E146" s="85">
        <v>11</v>
      </c>
      <c r="F146" s="85">
        <v>1</v>
      </c>
      <c r="G146" s="85">
        <v>902</v>
      </c>
      <c r="H146" s="85">
        <v>12420</v>
      </c>
      <c r="I146" s="85">
        <v>81830</v>
      </c>
      <c r="J146" s="100">
        <v>200</v>
      </c>
      <c r="K146" s="34">
        <f>K147</f>
        <v>3000000</v>
      </c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>
        <f>W147</f>
        <v>3300000</v>
      </c>
      <c r="X146" s="34"/>
      <c r="Y146" s="34"/>
      <c r="Z146" s="34"/>
      <c r="AA146" s="34"/>
      <c r="AB146" s="34">
        <f>AB147</f>
        <v>3300000</v>
      </c>
      <c r="AC146" s="34">
        <f>AC147</f>
        <v>1209540.35</v>
      </c>
      <c r="AD146" s="189">
        <f aca="true" t="shared" si="7" ref="AD146:AD209">AC146/AB146*100</f>
        <v>36.65273787878788</v>
      </c>
    </row>
    <row r="147" spans="1:30" ht="46.5" customHeight="1">
      <c r="A147" s="5" t="s">
        <v>13</v>
      </c>
      <c r="B147" s="99" t="s">
        <v>13</v>
      </c>
      <c r="C147" s="84" t="s">
        <v>7</v>
      </c>
      <c r="D147" s="85">
        <v>1</v>
      </c>
      <c r="E147" s="85">
        <v>11</v>
      </c>
      <c r="F147" s="85">
        <v>1</v>
      </c>
      <c r="G147" s="85">
        <v>902</v>
      </c>
      <c r="H147" s="85">
        <v>12420</v>
      </c>
      <c r="I147" s="85">
        <v>81830</v>
      </c>
      <c r="J147" s="100">
        <v>240</v>
      </c>
      <c r="K147" s="34">
        <f>K148</f>
        <v>3000000</v>
      </c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>
        <f>W148</f>
        <v>3300000</v>
      </c>
      <c r="X147" s="34"/>
      <c r="Y147" s="34"/>
      <c r="Z147" s="34"/>
      <c r="AA147" s="34"/>
      <c r="AB147" s="34">
        <f>AB148</f>
        <v>3300000</v>
      </c>
      <c r="AC147" s="34">
        <f>AC148</f>
        <v>1209540.35</v>
      </c>
      <c r="AD147" s="189">
        <f t="shared" si="7"/>
        <v>36.65273787878788</v>
      </c>
    </row>
    <row r="148" spans="1:30" ht="45.75" customHeight="1">
      <c r="A148" s="9" t="s">
        <v>134</v>
      </c>
      <c r="B148" s="99" t="s">
        <v>134</v>
      </c>
      <c r="C148" s="84" t="s">
        <v>7</v>
      </c>
      <c r="D148" s="85">
        <v>1</v>
      </c>
      <c r="E148" s="85">
        <v>11</v>
      </c>
      <c r="F148" s="85">
        <v>1</v>
      </c>
      <c r="G148" s="85">
        <v>902</v>
      </c>
      <c r="H148" s="85">
        <v>12420</v>
      </c>
      <c r="I148" s="85">
        <v>81830</v>
      </c>
      <c r="J148" s="100">
        <v>244</v>
      </c>
      <c r="K148" s="34">
        <f>2500000+500000</f>
        <v>3000000</v>
      </c>
      <c r="L148" s="34"/>
      <c r="M148" s="34"/>
      <c r="N148" s="34"/>
      <c r="O148" s="34"/>
      <c r="P148" s="34"/>
      <c r="Q148" s="34"/>
      <c r="R148" s="34"/>
      <c r="S148" s="34"/>
      <c r="T148" s="34"/>
      <c r="U148" s="34">
        <v>-364490.12</v>
      </c>
      <c r="V148" s="34">
        <v>123490.12</v>
      </c>
      <c r="W148" s="34">
        <v>3300000</v>
      </c>
      <c r="X148" s="34"/>
      <c r="Y148" s="34"/>
      <c r="Z148" s="34"/>
      <c r="AA148" s="34"/>
      <c r="AB148" s="34">
        <v>3300000</v>
      </c>
      <c r="AC148" s="34">
        <v>1209540.35</v>
      </c>
      <c r="AD148" s="189">
        <f t="shared" si="7"/>
        <v>36.65273787878788</v>
      </c>
    </row>
    <row r="149" spans="1:30" ht="12.75" hidden="1">
      <c r="A149" s="33" t="s">
        <v>226</v>
      </c>
      <c r="B149" s="33" t="s">
        <v>226</v>
      </c>
      <c r="C149" s="84" t="s">
        <v>7</v>
      </c>
      <c r="D149" s="85">
        <v>1</v>
      </c>
      <c r="E149" s="85">
        <v>11</v>
      </c>
      <c r="F149" s="85">
        <v>1</v>
      </c>
      <c r="G149" s="85">
        <v>902</v>
      </c>
      <c r="H149" s="85">
        <v>12420</v>
      </c>
      <c r="I149" s="85">
        <v>12420</v>
      </c>
      <c r="J149" s="100">
        <v>800</v>
      </c>
      <c r="K149" s="34">
        <f>K150</f>
        <v>0</v>
      </c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>
        <f>AB150</f>
        <v>0</v>
      </c>
      <c r="AC149" s="34"/>
      <c r="AD149" s="187" t="e">
        <f t="shared" si="7"/>
        <v>#DIV/0!</v>
      </c>
    </row>
    <row r="150" spans="1:30" ht="63.75" hidden="1">
      <c r="A150" s="33" t="s">
        <v>227</v>
      </c>
      <c r="B150" s="33" t="s">
        <v>227</v>
      </c>
      <c r="C150" s="84" t="s">
        <v>7</v>
      </c>
      <c r="D150" s="85">
        <v>1</v>
      </c>
      <c r="E150" s="85">
        <v>11</v>
      </c>
      <c r="F150" s="85">
        <v>1</v>
      </c>
      <c r="G150" s="85">
        <v>902</v>
      </c>
      <c r="H150" s="85">
        <v>12420</v>
      </c>
      <c r="I150" s="85">
        <v>12420</v>
      </c>
      <c r="J150" s="100">
        <v>810</v>
      </c>
      <c r="K150" s="34">
        <v>0</v>
      </c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>
        <v>0</v>
      </c>
      <c r="AC150" s="34"/>
      <c r="AD150" s="187" t="e">
        <f t="shared" si="7"/>
        <v>#DIV/0!</v>
      </c>
    </row>
    <row r="151" spans="1:30" s="3" customFormat="1" ht="30" customHeight="1">
      <c r="A151" s="10" t="s">
        <v>118</v>
      </c>
      <c r="B151" s="95" t="s">
        <v>283</v>
      </c>
      <c r="C151" s="96" t="s">
        <v>7</v>
      </c>
      <c r="D151" s="88">
        <v>1</v>
      </c>
      <c r="E151" s="88">
        <v>11</v>
      </c>
      <c r="F151" s="88">
        <v>1</v>
      </c>
      <c r="G151" s="88">
        <v>902</v>
      </c>
      <c r="H151" s="88">
        <v>12490</v>
      </c>
      <c r="I151" s="88">
        <v>81870</v>
      </c>
      <c r="J151" s="89"/>
      <c r="K151" s="37">
        <f>K152+K155</f>
        <v>1309062.48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>
        <f>W152+W155</f>
        <v>4315869</v>
      </c>
      <c r="X151" s="37"/>
      <c r="Y151" s="37"/>
      <c r="Z151" s="37"/>
      <c r="AA151" s="37"/>
      <c r="AB151" s="37">
        <f>AB152+AB155</f>
        <v>4878393.97</v>
      </c>
      <c r="AC151" s="37">
        <f>AC152+AC155</f>
        <v>1928535.1300000001</v>
      </c>
      <c r="AD151" s="187">
        <f t="shared" si="7"/>
        <v>39.53217271625974</v>
      </c>
    </row>
    <row r="152" spans="1:30" ht="50.25" customHeight="1">
      <c r="A152" s="5" t="s">
        <v>133</v>
      </c>
      <c r="B152" s="99" t="s">
        <v>133</v>
      </c>
      <c r="C152" s="84" t="s">
        <v>7</v>
      </c>
      <c r="D152" s="85">
        <v>1</v>
      </c>
      <c r="E152" s="85">
        <v>11</v>
      </c>
      <c r="F152" s="85">
        <v>1</v>
      </c>
      <c r="G152" s="85">
        <v>902</v>
      </c>
      <c r="H152" s="85">
        <v>12490</v>
      </c>
      <c r="I152" s="85">
        <v>81870</v>
      </c>
      <c r="J152" s="100">
        <v>200</v>
      </c>
      <c r="K152" s="34">
        <f>K153</f>
        <v>1209062.48</v>
      </c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>
        <f>W153</f>
        <v>4315869</v>
      </c>
      <c r="X152" s="34"/>
      <c r="Y152" s="34"/>
      <c r="Z152" s="34"/>
      <c r="AA152" s="34"/>
      <c r="AB152" s="34">
        <f>AB153</f>
        <v>3664937.25</v>
      </c>
      <c r="AC152" s="34">
        <f>AC153</f>
        <v>1277801.08</v>
      </c>
      <c r="AD152" s="189">
        <f t="shared" si="7"/>
        <v>34.86556502433978</v>
      </c>
    </row>
    <row r="153" spans="1:30" ht="45.75" customHeight="1">
      <c r="A153" s="5" t="s">
        <v>13</v>
      </c>
      <c r="B153" s="99" t="s">
        <v>13</v>
      </c>
      <c r="C153" s="84" t="s">
        <v>7</v>
      </c>
      <c r="D153" s="85">
        <v>1</v>
      </c>
      <c r="E153" s="85">
        <v>11</v>
      </c>
      <c r="F153" s="85">
        <v>1</v>
      </c>
      <c r="G153" s="85">
        <v>902</v>
      </c>
      <c r="H153" s="85">
        <v>12490</v>
      </c>
      <c r="I153" s="85">
        <v>81870</v>
      </c>
      <c r="J153" s="100">
        <v>240</v>
      </c>
      <c r="K153" s="34">
        <f>K154</f>
        <v>1209062.48</v>
      </c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>
        <f>W154</f>
        <v>4315869</v>
      </c>
      <c r="X153" s="34"/>
      <c r="Y153" s="34"/>
      <c r="Z153" s="34"/>
      <c r="AA153" s="34"/>
      <c r="AB153" s="34">
        <f>AB154</f>
        <v>3664937.25</v>
      </c>
      <c r="AC153" s="34">
        <f>AC154</f>
        <v>1277801.08</v>
      </c>
      <c r="AD153" s="189">
        <f t="shared" si="7"/>
        <v>34.86556502433978</v>
      </c>
    </row>
    <row r="154" spans="1:30" ht="46.5" customHeight="1">
      <c r="A154" s="9" t="s">
        <v>134</v>
      </c>
      <c r="B154" s="99" t="s">
        <v>134</v>
      </c>
      <c r="C154" s="84" t="s">
        <v>7</v>
      </c>
      <c r="D154" s="85">
        <v>1</v>
      </c>
      <c r="E154" s="85">
        <v>11</v>
      </c>
      <c r="F154" s="85">
        <v>1</v>
      </c>
      <c r="G154" s="85">
        <v>902</v>
      </c>
      <c r="H154" s="85">
        <v>12490</v>
      </c>
      <c r="I154" s="85">
        <v>81870</v>
      </c>
      <c r="J154" s="100">
        <v>244</v>
      </c>
      <c r="K154" s="34">
        <v>1209062.48</v>
      </c>
      <c r="L154" s="34"/>
      <c r="M154" s="34">
        <v>-17372.49</v>
      </c>
      <c r="N154" s="34">
        <v>109489.4</v>
      </c>
      <c r="O154" s="34">
        <v>544591.48</v>
      </c>
      <c r="P154" s="34"/>
      <c r="Q154" s="34">
        <v>-200000</v>
      </c>
      <c r="R154" s="34"/>
      <c r="S154" s="34"/>
      <c r="T154" s="34">
        <v>6323.94</v>
      </c>
      <c r="U154" s="34">
        <v>969472.83</v>
      </c>
      <c r="V154" s="34">
        <v>637237.31</v>
      </c>
      <c r="W154" s="34">
        <v>4315869</v>
      </c>
      <c r="X154" s="34"/>
      <c r="Y154" s="34"/>
      <c r="Z154" s="34">
        <v>-148969.78</v>
      </c>
      <c r="AA154" s="34">
        <v>-501961.97</v>
      </c>
      <c r="AB154" s="34">
        <f>3771100+544769+Z154+AA154</f>
        <v>3664937.25</v>
      </c>
      <c r="AC154" s="34">
        <v>1277801.08</v>
      </c>
      <c r="AD154" s="189">
        <f t="shared" si="7"/>
        <v>34.86556502433978</v>
      </c>
    </row>
    <row r="155" spans="1:30" s="40" customFormat="1" ht="12.75">
      <c r="A155" s="54" t="s">
        <v>15</v>
      </c>
      <c r="B155" s="54" t="s">
        <v>15</v>
      </c>
      <c r="C155" s="55" t="s">
        <v>7</v>
      </c>
      <c r="D155" s="56">
        <v>1</v>
      </c>
      <c r="E155" s="56">
        <v>11</v>
      </c>
      <c r="F155" s="56">
        <v>1</v>
      </c>
      <c r="G155" s="56">
        <v>902</v>
      </c>
      <c r="H155" s="56">
        <v>12490</v>
      </c>
      <c r="I155" s="56">
        <v>81870</v>
      </c>
      <c r="J155" s="57">
        <v>800</v>
      </c>
      <c r="K155" s="47">
        <f>K156+K158</f>
        <v>100000</v>
      </c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>
        <f>AB156+AB158</f>
        <v>1213456.72</v>
      </c>
      <c r="AC155" s="47">
        <f>AC156+AC158</f>
        <v>650734.05</v>
      </c>
      <c r="AD155" s="189">
        <f t="shared" si="7"/>
        <v>53.626473797928284</v>
      </c>
    </row>
    <row r="156" spans="1:30" s="40" customFormat="1" ht="63.75" hidden="1">
      <c r="A156" s="54" t="s">
        <v>162</v>
      </c>
      <c r="B156" s="54" t="s">
        <v>162</v>
      </c>
      <c r="C156" s="55" t="s">
        <v>7</v>
      </c>
      <c r="D156" s="56">
        <v>1</v>
      </c>
      <c r="E156" s="56">
        <v>11</v>
      </c>
      <c r="F156" s="56">
        <v>1</v>
      </c>
      <c r="G156" s="56">
        <v>902</v>
      </c>
      <c r="H156" s="56">
        <v>12490</v>
      </c>
      <c r="I156" s="56">
        <v>81870</v>
      </c>
      <c r="J156" s="57">
        <v>810</v>
      </c>
      <c r="K156" s="47">
        <v>100000</v>
      </c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>
        <f>AB157</f>
        <v>0</v>
      </c>
      <c r="AC156" s="47"/>
      <c r="AD156" s="189" t="e">
        <f t="shared" si="7"/>
        <v>#DIV/0!</v>
      </c>
    </row>
    <row r="157" spans="1:30" s="40" customFormat="1" ht="63.75" hidden="1">
      <c r="A157" s="20" t="s">
        <v>241</v>
      </c>
      <c r="B157" s="54" t="s">
        <v>241</v>
      </c>
      <c r="C157" s="55" t="s">
        <v>7</v>
      </c>
      <c r="D157" s="56">
        <v>1</v>
      </c>
      <c r="E157" s="56">
        <v>11</v>
      </c>
      <c r="F157" s="56">
        <v>1</v>
      </c>
      <c r="G157" s="56">
        <v>902</v>
      </c>
      <c r="H157" s="56">
        <v>12490</v>
      </c>
      <c r="I157" s="56">
        <v>81870</v>
      </c>
      <c r="J157" s="57">
        <v>814</v>
      </c>
      <c r="K157" s="47"/>
      <c r="L157" s="47"/>
      <c r="M157" s="47"/>
      <c r="N157" s="47"/>
      <c r="O157" s="47">
        <v>-100000</v>
      </c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>
        <v>0</v>
      </c>
      <c r="AC157" s="47"/>
      <c r="AD157" s="189" t="e">
        <f t="shared" si="7"/>
        <v>#DIV/0!</v>
      </c>
    </row>
    <row r="158" spans="1:30" s="40" customFormat="1" ht="12.75">
      <c r="A158" s="54" t="s">
        <v>200</v>
      </c>
      <c r="B158" s="54" t="s">
        <v>200</v>
      </c>
      <c r="C158" s="55" t="s">
        <v>7</v>
      </c>
      <c r="D158" s="56">
        <v>1</v>
      </c>
      <c r="E158" s="56">
        <v>11</v>
      </c>
      <c r="F158" s="56">
        <v>1</v>
      </c>
      <c r="G158" s="56">
        <v>902</v>
      </c>
      <c r="H158" s="56">
        <v>12490</v>
      </c>
      <c r="I158" s="56">
        <v>81870</v>
      </c>
      <c r="J158" s="57">
        <v>830</v>
      </c>
      <c r="K158" s="47">
        <f>K159</f>
        <v>0</v>
      </c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>
        <f>AB159</f>
        <v>1213456.72</v>
      </c>
      <c r="AC158" s="47">
        <f>AC159</f>
        <v>650734.05</v>
      </c>
      <c r="AD158" s="189">
        <f t="shared" si="7"/>
        <v>53.626473797928284</v>
      </c>
    </row>
    <row r="159" spans="1:30" s="40" customFormat="1" ht="127.5">
      <c r="A159" s="54" t="s">
        <v>201</v>
      </c>
      <c r="B159" s="54" t="s">
        <v>201</v>
      </c>
      <c r="C159" s="55" t="s">
        <v>7</v>
      </c>
      <c r="D159" s="56">
        <v>1</v>
      </c>
      <c r="E159" s="56">
        <v>11</v>
      </c>
      <c r="F159" s="56">
        <v>1</v>
      </c>
      <c r="G159" s="56">
        <v>902</v>
      </c>
      <c r="H159" s="56">
        <v>12490</v>
      </c>
      <c r="I159" s="56">
        <v>81870</v>
      </c>
      <c r="J159" s="57">
        <v>831</v>
      </c>
      <c r="K159" s="47">
        <v>0</v>
      </c>
      <c r="L159" s="47"/>
      <c r="M159" s="47">
        <v>11372.49</v>
      </c>
      <c r="N159" s="47">
        <v>156691.2</v>
      </c>
      <c r="O159" s="47"/>
      <c r="P159" s="47"/>
      <c r="Q159" s="47">
        <v>200000</v>
      </c>
      <c r="R159" s="47"/>
      <c r="S159" s="47"/>
      <c r="T159" s="47">
        <v>-6323.94</v>
      </c>
      <c r="U159" s="47">
        <v>100508.36</v>
      </c>
      <c r="V159" s="47">
        <v>14879.04</v>
      </c>
      <c r="W159" s="47"/>
      <c r="X159" s="47"/>
      <c r="Y159" s="47"/>
      <c r="Z159" s="47">
        <v>148969.78</v>
      </c>
      <c r="AA159" s="47">
        <v>501961.97</v>
      </c>
      <c r="AB159" s="47">
        <v>1213456.72</v>
      </c>
      <c r="AC159" s="47">
        <v>650734.05</v>
      </c>
      <c r="AD159" s="189">
        <f t="shared" si="7"/>
        <v>53.626473797928284</v>
      </c>
    </row>
    <row r="160" spans="1:30" s="3" customFormat="1" ht="33" customHeight="1">
      <c r="A160" s="10" t="s">
        <v>142</v>
      </c>
      <c r="B160" s="95" t="s">
        <v>284</v>
      </c>
      <c r="C160" s="96" t="s">
        <v>7</v>
      </c>
      <c r="D160" s="88">
        <v>1</v>
      </c>
      <c r="E160" s="88">
        <v>11</v>
      </c>
      <c r="F160" s="88">
        <v>1</v>
      </c>
      <c r="G160" s="88">
        <v>902</v>
      </c>
      <c r="H160" s="88">
        <v>12500</v>
      </c>
      <c r="I160" s="88">
        <v>81740</v>
      </c>
      <c r="J160" s="89"/>
      <c r="K160" s="37">
        <f>K164+K161+K167</f>
        <v>342105.26</v>
      </c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>
        <f>W164+W161+W167</f>
        <v>300000</v>
      </c>
      <c r="X160" s="37"/>
      <c r="Y160" s="37"/>
      <c r="Z160" s="37"/>
      <c r="AA160" s="37"/>
      <c r="AB160" s="37">
        <f>AB164+AB161+AB167</f>
        <v>450120</v>
      </c>
      <c r="AC160" s="37"/>
      <c r="AD160" s="188">
        <f t="shared" si="7"/>
        <v>0</v>
      </c>
    </row>
    <row r="161" spans="1:30" ht="45.75" customHeight="1">
      <c r="A161" s="5" t="s">
        <v>133</v>
      </c>
      <c r="B161" s="99" t="s">
        <v>133</v>
      </c>
      <c r="C161" s="84" t="s">
        <v>7</v>
      </c>
      <c r="D161" s="85">
        <v>1</v>
      </c>
      <c r="E161" s="85">
        <v>11</v>
      </c>
      <c r="F161" s="85">
        <v>1</v>
      </c>
      <c r="G161" s="85">
        <v>902</v>
      </c>
      <c r="H161" s="85">
        <v>12500</v>
      </c>
      <c r="I161" s="85">
        <v>81740</v>
      </c>
      <c r="J161" s="100">
        <v>200</v>
      </c>
      <c r="K161" s="34">
        <f>K162</f>
        <v>242105.26</v>
      </c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>
        <f>W162</f>
        <v>300000</v>
      </c>
      <c r="X161" s="34"/>
      <c r="Y161" s="34"/>
      <c r="Z161" s="34"/>
      <c r="AA161" s="34"/>
      <c r="AB161" s="34">
        <f>AB162</f>
        <v>450120</v>
      </c>
      <c r="AC161" s="34"/>
      <c r="AD161" s="188">
        <f t="shared" si="7"/>
        <v>0</v>
      </c>
    </row>
    <row r="162" spans="1:30" ht="45.75" customHeight="1">
      <c r="A162" s="5" t="s">
        <v>13</v>
      </c>
      <c r="B162" s="99" t="s">
        <v>13</v>
      </c>
      <c r="C162" s="84" t="s">
        <v>7</v>
      </c>
      <c r="D162" s="85">
        <v>1</v>
      </c>
      <c r="E162" s="85">
        <v>11</v>
      </c>
      <c r="F162" s="85">
        <v>1</v>
      </c>
      <c r="G162" s="85">
        <v>902</v>
      </c>
      <c r="H162" s="85">
        <v>12500</v>
      </c>
      <c r="I162" s="85">
        <v>81740</v>
      </c>
      <c r="J162" s="100">
        <v>240</v>
      </c>
      <c r="K162" s="34">
        <f>K163</f>
        <v>242105.26</v>
      </c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>
        <f>W163</f>
        <v>300000</v>
      </c>
      <c r="X162" s="34"/>
      <c r="Y162" s="34"/>
      <c r="Z162" s="34"/>
      <c r="AA162" s="34"/>
      <c r="AB162" s="34">
        <f>AB163</f>
        <v>450120</v>
      </c>
      <c r="AC162" s="34"/>
      <c r="AD162" s="188">
        <f t="shared" si="7"/>
        <v>0</v>
      </c>
    </row>
    <row r="163" spans="1:30" ht="42.75" customHeight="1">
      <c r="A163" s="9" t="s">
        <v>134</v>
      </c>
      <c r="B163" s="99" t="s">
        <v>134</v>
      </c>
      <c r="C163" s="84" t="s">
        <v>7</v>
      </c>
      <c r="D163" s="85">
        <v>1</v>
      </c>
      <c r="E163" s="85">
        <v>11</v>
      </c>
      <c r="F163" s="85">
        <v>1</v>
      </c>
      <c r="G163" s="85">
        <v>902</v>
      </c>
      <c r="H163" s="85">
        <v>12500</v>
      </c>
      <c r="I163" s="85">
        <v>81740</v>
      </c>
      <c r="J163" s="100">
        <v>244</v>
      </c>
      <c r="K163" s="34">
        <f>342105.26-100000</f>
        <v>242105.26</v>
      </c>
      <c r="L163" s="34">
        <v>158000</v>
      </c>
      <c r="M163" s="34"/>
      <c r="N163" s="34">
        <v>111051</v>
      </c>
      <c r="O163" s="34">
        <v>158000</v>
      </c>
      <c r="P163" s="34"/>
      <c r="Q163" s="34"/>
      <c r="R163" s="34"/>
      <c r="S163" s="34"/>
      <c r="T163" s="34"/>
      <c r="U163" s="34"/>
      <c r="V163" s="34">
        <v>150120</v>
      </c>
      <c r="W163" s="34">
        <v>300000</v>
      </c>
      <c r="X163" s="34"/>
      <c r="Y163" s="34"/>
      <c r="Z163" s="34"/>
      <c r="AA163" s="34"/>
      <c r="AB163" s="34">
        <v>450120</v>
      </c>
      <c r="AC163" s="34"/>
      <c r="AD163" s="188">
        <f t="shared" si="7"/>
        <v>0</v>
      </c>
    </row>
    <row r="164" spans="1:30" ht="38.25" hidden="1">
      <c r="A164" s="24" t="s">
        <v>141</v>
      </c>
      <c r="B164" s="76" t="s">
        <v>141</v>
      </c>
      <c r="C164" s="55" t="s">
        <v>7</v>
      </c>
      <c r="D164" s="56">
        <v>1</v>
      </c>
      <c r="E164" s="56">
        <v>11</v>
      </c>
      <c r="F164" s="56">
        <v>1</v>
      </c>
      <c r="G164" s="56">
        <v>902</v>
      </c>
      <c r="H164" s="56">
        <v>12500</v>
      </c>
      <c r="I164" s="85">
        <v>81740</v>
      </c>
      <c r="J164" s="57">
        <v>400</v>
      </c>
      <c r="K164" s="47">
        <f>K165</f>
        <v>0</v>
      </c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>
        <f>AB165</f>
        <v>0</v>
      </c>
      <c r="AC164" s="47"/>
      <c r="AD164" s="187" t="e">
        <f t="shared" si="7"/>
        <v>#DIV/0!</v>
      </c>
    </row>
    <row r="165" spans="1:30" ht="12.75" hidden="1">
      <c r="A165" s="25" t="s">
        <v>44</v>
      </c>
      <c r="B165" s="54" t="s">
        <v>44</v>
      </c>
      <c r="C165" s="55" t="s">
        <v>7</v>
      </c>
      <c r="D165" s="56">
        <v>1</v>
      </c>
      <c r="E165" s="56">
        <v>11</v>
      </c>
      <c r="F165" s="56">
        <v>1</v>
      </c>
      <c r="G165" s="56">
        <v>902</v>
      </c>
      <c r="H165" s="56">
        <v>12500</v>
      </c>
      <c r="I165" s="85">
        <v>81740</v>
      </c>
      <c r="J165" s="57">
        <v>410</v>
      </c>
      <c r="K165" s="47">
        <f>K166</f>
        <v>0</v>
      </c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>
        <f>AB166</f>
        <v>0</v>
      </c>
      <c r="AC165" s="47"/>
      <c r="AD165" s="187" t="e">
        <f t="shared" si="7"/>
        <v>#DIV/0!</v>
      </c>
    </row>
    <row r="166" spans="1:30" ht="51" hidden="1">
      <c r="A166" s="25" t="s">
        <v>84</v>
      </c>
      <c r="B166" s="54" t="s">
        <v>84</v>
      </c>
      <c r="C166" s="55" t="s">
        <v>7</v>
      </c>
      <c r="D166" s="56">
        <v>1</v>
      </c>
      <c r="E166" s="56">
        <v>11</v>
      </c>
      <c r="F166" s="56">
        <v>1</v>
      </c>
      <c r="G166" s="56">
        <v>902</v>
      </c>
      <c r="H166" s="56">
        <v>12500</v>
      </c>
      <c r="I166" s="85">
        <v>81740</v>
      </c>
      <c r="J166" s="57">
        <v>414</v>
      </c>
      <c r="K166" s="47">
        <v>0</v>
      </c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>
        <v>0</v>
      </c>
      <c r="AC166" s="47"/>
      <c r="AD166" s="187" t="e">
        <f t="shared" si="7"/>
        <v>#DIV/0!</v>
      </c>
    </row>
    <row r="167" spans="1:30" s="40" customFormat="1" ht="12.75" hidden="1">
      <c r="A167" s="20" t="s">
        <v>15</v>
      </c>
      <c r="B167" s="54" t="s">
        <v>15</v>
      </c>
      <c r="C167" s="55" t="s">
        <v>7</v>
      </c>
      <c r="D167" s="56">
        <v>1</v>
      </c>
      <c r="E167" s="56">
        <v>11</v>
      </c>
      <c r="F167" s="56">
        <v>1</v>
      </c>
      <c r="G167" s="56">
        <v>902</v>
      </c>
      <c r="H167" s="56">
        <v>12500</v>
      </c>
      <c r="I167" s="56">
        <v>81740</v>
      </c>
      <c r="J167" s="57">
        <v>800</v>
      </c>
      <c r="K167" s="47">
        <f>K168</f>
        <v>100000</v>
      </c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>
        <f>AB168</f>
        <v>0</v>
      </c>
      <c r="AC167" s="47"/>
      <c r="AD167" s="187" t="e">
        <f t="shared" si="7"/>
        <v>#DIV/0!</v>
      </c>
    </row>
    <row r="168" spans="1:30" s="40" customFormat="1" ht="12.75" hidden="1">
      <c r="A168" s="20" t="s">
        <v>200</v>
      </c>
      <c r="B168" s="54" t="s">
        <v>200</v>
      </c>
      <c r="C168" s="55" t="s">
        <v>7</v>
      </c>
      <c r="D168" s="56">
        <v>1</v>
      </c>
      <c r="E168" s="56">
        <v>11</v>
      </c>
      <c r="F168" s="56">
        <v>1</v>
      </c>
      <c r="G168" s="56">
        <v>902</v>
      </c>
      <c r="H168" s="56">
        <v>12500</v>
      </c>
      <c r="I168" s="56">
        <v>81740</v>
      </c>
      <c r="J168" s="57">
        <v>830</v>
      </c>
      <c r="K168" s="47">
        <f>K169</f>
        <v>100000</v>
      </c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>
        <f>AB169</f>
        <v>0</v>
      </c>
      <c r="AC168" s="47"/>
      <c r="AD168" s="187" t="e">
        <f t="shared" si="7"/>
        <v>#DIV/0!</v>
      </c>
    </row>
    <row r="169" spans="1:30" s="40" customFormat="1" ht="127.5" hidden="1">
      <c r="A169" s="20" t="s">
        <v>201</v>
      </c>
      <c r="B169" s="54" t="s">
        <v>201</v>
      </c>
      <c r="C169" s="55" t="s">
        <v>7</v>
      </c>
      <c r="D169" s="56">
        <v>1</v>
      </c>
      <c r="E169" s="56">
        <v>11</v>
      </c>
      <c r="F169" s="56">
        <v>1</v>
      </c>
      <c r="G169" s="56">
        <v>902</v>
      </c>
      <c r="H169" s="56">
        <v>12500</v>
      </c>
      <c r="I169" s="56">
        <v>81740</v>
      </c>
      <c r="J169" s="57">
        <v>831</v>
      </c>
      <c r="K169" s="47">
        <v>100000</v>
      </c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>
        <v>0</v>
      </c>
      <c r="AC169" s="47"/>
      <c r="AD169" s="187" t="e">
        <f t="shared" si="7"/>
        <v>#DIV/0!</v>
      </c>
    </row>
    <row r="170" spans="1:30" s="49" customFormat="1" ht="165" customHeight="1">
      <c r="A170" s="29" t="s">
        <v>85</v>
      </c>
      <c r="B170" s="115" t="s">
        <v>85</v>
      </c>
      <c r="C170" s="116" t="s">
        <v>7</v>
      </c>
      <c r="D170" s="117">
        <v>1</v>
      </c>
      <c r="E170" s="117">
        <v>11</v>
      </c>
      <c r="F170" s="117">
        <v>1</v>
      </c>
      <c r="G170" s="117">
        <v>902</v>
      </c>
      <c r="H170" s="117">
        <v>12510</v>
      </c>
      <c r="I170" s="117">
        <v>12510</v>
      </c>
      <c r="J170" s="118"/>
      <c r="K170" s="119">
        <f>K171</f>
        <v>75279.3</v>
      </c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>
        <f>W171</f>
        <v>75279.3</v>
      </c>
      <c r="X170" s="119"/>
      <c r="Y170" s="119"/>
      <c r="Z170" s="119"/>
      <c r="AA170" s="119"/>
      <c r="AB170" s="119">
        <f aca="true" t="shared" si="8" ref="AB170:AC172">AB171</f>
        <v>75279.3</v>
      </c>
      <c r="AC170" s="119">
        <f t="shared" si="8"/>
        <v>43449.5</v>
      </c>
      <c r="AD170" s="187">
        <f t="shared" si="7"/>
        <v>57.71772585558048</v>
      </c>
    </row>
    <row r="171" spans="1:30" s="52" customFormat="1" ht="46.5" customHeight="1">
      <c r="A171" s="51" t="s">
        <v>133</v>
      </c>
      <c r="B171" s="120" t="s">
        <v>133</v>
      </c>
      <c r="C171" s="121" t="s">
        <v>7</v>
      </c>
      <c r="D171" s="122">
        <v>1</v>
      </c>
      <c r="E171" s="122">
        <v>11</v>
      </c>
      <c r="F171" s="122">
        <v>1</v>
      </c>
      <c r="G171" s="122">
        <v>902</v>
      </c>
      <c r="H171" s="122">
        <v>12510</v>
      </c>
      <c r="I171" s="122">
        <v>12510</v>
      </c>
      <c r="J171" s="123">
        <v>200</v>
      </c>
      <c r="K171" s="124">
        <f>K172</f>
        <v>75279.3</v>
      </c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>
        <f>W172</f>
        <v>75279.3</v>
      </c>
      <c r="X171" s="124"/>
      <c r="Y171" s="124"/>
      <c r="Z171" s="124"/>
      <c r="AA171" s="124"/>
      <c r="AB171" s="124">
        <f t="shared" si="8"/>
        <v>75279.3</v>
      </c>
      <c r="AC171" s="124">
        <f t="shared" si="8"/>
        <v>43449.5</v>
      </c>
      <c r="AD171" s="189">
        <f t="shared" si="7"/>
        <v>57.71772585558048</v>
      </c>
    </row>
    <row r="172" spans="1:30" s="52" customFormat="1" ht="42.75" customHeight="1">
      <c r="A172" s="51" t="s">
        <v>13</v>
      </c>
      <c r="B172" s="120" t="s">
        <v>13</v>
      </c>
      <c r="C172" s="121" t="s">
        <v>7</v>
      </c>
      <c r="D172" s="122">
        <v>1</v>
      </c>
      <c r="E172" s="122">
        <v>11</v>
      </c>
      <c r="F172" s="122">
        <v>1</v>
      </c>
      <c r="G172" s="122">
        <v>902</v>
      </c>
      <c r="H172" s="122">
        <v>12510</v>
      </c>
      <c r="I172" s="122">
        <v>12510</v>
      </c>
      <c r="J172" s="123">
        <v>240</v>
      </c>
      <c r="K172" s="124">
        <f>K173</f>
        <v>75279.3</v>
      </c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>
        <f>W173</f>
        <v>75279.3</v>
      </c>
      <c r="X172" s="124"/>
      <c r="Y172" s="124"/>
      <c r="Z172" s="124"/>
      <c r="AA172" s="124"/>
      <c r="AB172" s="124">
        <f t="shared" si="8"/>
        <v>75279.3</v>
      </c>
      <c r="AC172" s="124">
        <f t="shared" si="8"/>
        <v>43449.5</v>
      </c>
      <c r="AD172" s="189">
        <f t="shared" si="7"/>
        <v>57.71772585558048</v>
      </c>
    </row>
    <row r="173" spans="1:30" s="52" customFormat="1" ht="41.25" customHeight="1">
      <c r="A173" s="50" t="s">
        <v>134</v>
      </c>
      <c r="B173" s="120" t="s">
        <v>134</v>
      </c>
      <c r="C173" s="121" t="s">
        <v>7</v>
      </c>
      <c r="D173" s="122">
        <v>1</v>
      </c>
      <c r="E173" s="122">
        <v>11</v>
      </c>
      <c r="F173" s="122">
        <v>1</v>
      </c>
      <c r="G173" s="122">
        <v>902</v>
      </c>
      <c r="H173" s="122">
        <v>12510</v>
      </c>
      <c r="I173" s="122">
        <v>12510</v>
      </c>
      <c r="J173" s="123">
        <v>244</v>
      </c>
      <c r="K173" s="124">
        <v>75279.3</v>
      </c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>
        <v>75279.3</v>
      </c>
      <c r="X173" s="124"/>
      <c r="Y173" s="124"/>
      <c r="Z173" s="124"/>
      <c r="AA173" s="124"/>
      <c r="AB173" s="124">
        <v>75279.3</v>
      </c>
      <c r="AC173" s="124">
        <v>43449.5</v>
      </c>
      <c r="AD173" s="189">
        <f t="shared" si="7"/>
        <v>57.71772585558048</v>
      </c>
    </row>
    <row r="174" spans="1:30" s="3" customFormat="1" ht="27.75" customHeight="1">
      <c r="A174" s="6" t="s">
        <v>45</v>
      </c>
      <c r="B174" s="95" t="s">
        <v>285</v>
      </c>
      <c r="C174" s="96" t="s">
        <v>7</v>
      </c>
      <c r="D174" s="88">
        <v>1</v>
      </c>
      <c r="E174" s="88">
        <v>11</v>
      </c>
      <c r="F174" s="88">
        <v>1</v>
      </c>
      <c r="G174" s="88">
        <v>902</v>
      </c>
      <c r="H174" s="88">
        <v>12610</v>
      </c>
      <c r="I174" s="88">
        <v>81690</v>
      </c>
      <c r="J174" s="89"/>
      <c r="K174" s="37">
        <f>K175</f>
        <v>13201848</v>
      </c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>
        <f>W175</f>
        <v>13850190.24</v>
      </c>
      <c r="X174" s="37"/>
      <c r="Y174" s="37"/>
      <c r="Z174" s="37"/>
      <c r="AA174" s="37"/>
      <c r="AB174" s="37">
        <f aca="true" t="shared" si="9" ref="AB174:AC176">AB175</f>
        <v>13850190.24</v>
      </c>
      <c r="AC174" s="37">
        <f t="shared" si="9"/>
        <v>5138447.32</v>
      </c>
      <c r="AD174" s="187">
        <f t="shared" si="7"/>
        <v>37.10019307287147</v>
      </c>
    </row>
    <row r="175" spans="1:30" ht="42.75" customHeight="1">
      <c r="A175" s="5" t="s">
        <v>133</v>
      </c>
      <c r="B175" s="99" t="s">
        <v>133</v>
      </c>
      <c r="C175" s="84" t="s">
        <v>7</v>
      </c>
      <c r="D175" s="85">
        <v>1</v>
      </c>
      <c r="E175" s="85">
        <v>11</v>
      </c>
      <c r="F175" s="85">
        <v>1</v>
      </c>
      <c r="G175" s="85">
        <v>902</v>
      </c>
      <c r="H175" s="85">
        <v>12610</v>
      </c>
      <c r="I175" s="85">
        <v>81690</v>
      </c>
      <c r="J175" s="100">
        <v>200</v>
      </c>
      <c r="K175" s="34">
        <f>K176</f>
        <v>13201848</v>
      </c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>
        <f>W176</f>
        <v>13850190.24</v>
      </c>
      <c r="X175" s="34"/>
      <c r="Y175" s="34"/>
      <c r="Z175" s="34"/>
      <c r="AA175" s="34"/>
      <c r="AB175" s="34">
        <f t="shared" si="9"/>
        <v>13850190.24</v>
      </c>
      <c r="AC175" s="34">
        <f t="shared" si="9"/>
        <v>5138447.32</v>
      </c>
      <c r="AD175" s="189">
        <f t="shared" si="7"/>
        <v>37.10019307287147</v>
      </c>
    </row>
    <row r="176" spans="1:30" ht="40.5" customHeight="1">
      <c r="A176" s="5" t="s">
        <v>13</v>
      </c>
      <c r="B176" s="99" t="s">
        <v>13</v>
      </c>
      <c r="C176" s="84" t="s">
        <v>7</v>
      </c>
      <c r="D176" s="85">
        <v>1</v>
      </c>
      <c r="E176" s="85">
        <v>11</v>
      </c>
      <c r="F176" s="85">
        <v>1</v>
      </c>
      <c r="G176" s="85">
        <v>902</v>
      </c>
      <c r="H176" s="85">
        <v>12610</v>
      </c>
      <c r="I176" s="85">
        <v>81690</v>
      </c>
      <c r="J176" s="100">
        <v>240</v>
      </c>
      <c r="K176" s="34">
        <f>K177</f>
        <v>13201848</v>
      </c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>
        <f>W177</f>
        <v>13850190.24</v>
      </c>
      <c r="X176" s="34"/>
      <c r="Y176" s="34"/>
      <c r="Z176" s="34"/>
      <c r="AA176" s="34"/>
      <c r="AB176" s="34">
        <f t="shared" si="9"/>
        <v>13850190.24</v>
      </c>
      <c r="AC176" s="34">
        <f t="shared" si="9"/>
        <v>5138447.32</v>
      </c>
      <c r="AD176" s="189">
        <f t="shared" si="7"/>
        <v>37.10019307287147</v>
      </c>
    </row>
    <row r="177" spans="1:30" ht="41.25" customHeight="1">
      <c r="A177" s="9" t="s">
        <v>134</v>
      </c>
      <c r="B177" s="99" t="s">
        <v>134</v>
      </c>
      <c r="C177" s="84" t="s">
        <v>7</v>
      </c>
      <c r="D177" s="85">
        <v>1</v>
      </c>
      <c r="E177" s="85">
        <v>11</v>
      </c>
      <c r="F177" s="85">
        <v>1</v>
      </c>
      <c r="G177" s="85">
        <v>902</v>
      </c>
      <c r="H177" s="85">
        <v>12610</v>
      </c>
      <c r="I177" s="85">
        <v>81690</v>
      </c>
      <c r="J177" s="100">
        <v>244</v>
      </c>
      <c r="K177" s="34">
        <v>13201848</v>
      </c>
      <c r="L177" s="34"/>
      <c r="M177" s="34"/>
      <c r="N177" s="34"/>
      <c r="O177" s="34">
        <v>84982</v>
      </c>
      <c r="P177" s="34"/>
      <c r="Q177" s="34"/>
      <c r="R177" s="34"/>
      <c r="S177" s="34"/>
      <c r="T177" s="34">
        <v>318621</v>
      </c>
      <c r="U177" s="34"/>
      <c r="V177" s="34">
        <v>94500</v>
      </c>
      <c r="W177" s="34">
        <v>13850190.24</v>
      </c>
      <c r="X177" s="34"/>
      <c r="Y177" s="34"/>
      <c r="Z177" s="34"/>
      <c r="AA177" s="34"/>
      <c r="AB177" s="34">
        <v>13850190.24</v>
      </c>
      <c r="AC177" s="34">
        <v>5138447.32</v>
      </c>
      <c r="AD177" s="189">
        <f t="shared" si="7"/>
        <v>37.10019307287147</v>
      </c>
    </row>
    <row r="178" spans="1:30" s="3" customFormat="1" ht="15" customHeight="1">
      <c r="A178" s="6" t="s">
        <v>46</v>
      </c>
      <c r="B178" s="95" t="s">
        <v>286</v>
      </c>
      <c r="C178" s="96" t="s">
        <v>7</v>
      </c>
      <c r="D178" s="88">
        <v>1</v>
      </c>
      <c r="E178" s="88">
        <v>11</v>
      </c>
      <c r="F178" s="88">
        <v>1</v>
      </c>
      <c r="G178" s="88">
        <v>902</v>
      </c>
      <c r="H178" s="88">
        <v>12620</v>
      </c>
      <c r="I178" s="88">
        <v>81700</v>
      </c>
      <c r="J178" s="89"/>
      <c r="K178" s="37">
        <f>K179</f>
        <v>2500000</v>
      </c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>
        <f>W179</f>
        <v>2500000</v>
      </c>
      <c r="X178" s="37"/>
      <c r="Y178" s="37"/>
      <c r="Z178" s="37"/>
      <c r="AA178" s="37"/>
      <c r="AB178" s="37">
        <f aca="true" t="shared" si="10" ref="AB178:AC180">AB179</f>
        <v>3000000</v>
      </c>
      <c r="AC178" s="37">
        <f t="shared" si="10"/>
        <v>1411565</v>
      </c>
      <c r="AD178" s="187">
        <f t="shared" si="7"/>
        <v>47.052166666666665</v>
      </c>
    </row>
    <row r="179" spans="1:30" ht="53.25" customHeight="1">
      <c r="A179" s="5" t="s">
        <v>133</v>
      </c>
      <c r="B179" s="99" t="s">
        <v>133</v>
      </c>
      <c r="C179" s="84" t="s">
        <v>7</v>
      </c>
      <c r="D179" s="85">
        <v>1</v>
      </c>
      <c r="E179" s="85">
        <v>11</v>
      </c>
      <c r="F179" s="85">
        <v>1</v>
      </c>
      <c r="G179" s="85">
        <v>902</v>
      </c>
      <c r="H179" s="85">
        <v>12620</v>
      </c>
      <c r="I179" s="85">
        <v>81700</v>
      </c>
      <c r="J179" s="100">
        <v>200</v>
      </c>
      <c r="K179" s="34">
        <f>K180</f>
        <v>2500000</v>
      </c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>
        <f>W180</f>
        <v>2500000</v>
      </c>
      <c r="X179" s="34"/>
      <c r="Y179" s="34"/>
      <c r="Z179" s="34"/>
      <c r="AA179" s="34"/>
      <c r="AB179" s="34">
        <f t="shared" si="10"/>
        <v>3000000</v>
      </c>
      <c r="AC179" s="34">
        <f t="shared" si="10"/>
        <v>1411565</v>
      </c>
      <c r="AD179" s="189">
        <f t="shared" si="7"/>
        <v>47.052166666666665</v>
      </c>
    </row>
    <row r="180" spans="1:30" ht="48" customHeight="1">
      <c r="A180" s="5" t="s">
        <v>13</v>
      </c>
      <c r="B180" s="99" t="s">
        <v>13</v>
      </c>
      <c r="C180" s="84" t="s">
        <v>7</v>
      </c>
      <c r="D180" s="85">
        <v>1</v>
      </c>
      <c r="E180" s="85">
        <v>11</v>
      </c>
      <c r="F180" s="85">
        <v>1</v>
      </c>
      <c r="G180" s="85">
        <v>902</v>
      </c>
      <c r="H180" s="85">
        <v>12620</v>
      </c>
      <c r="I180" s="85">
        <v>81700</v>
      </c>
      <c r="J180" s="100">
        <v>240</v>
      </c>
      <c r="K180" s="34">
        <f>K181</f>
        <v>2500000</v>
      </c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>
        <f>W181</f>
        <v>2500000</v>
      </c>
      <c r="X180" s="34"/>
      <c r="Y180" s="34"/>
      <c r="Z180" s="34"/>
      <c r="AA180" s="34"/>
      <c r="AB180" s="34">
        <f t="shared" si="10"/>
        <v>3000000</v>
      </c>
      <c r="AC180" s="34">
        <f t="shared" si="10"/>
        <v>1411565</v>
      </c>
      <c r="AD180" s="189">
        <f t="shared" si="7"/>
        <v>47.052166666666665</v>
      </c>
    </row>
    <row r="181" spans="1:30" ht="46.5" customHeight="1">
      <c r="A181" s="9" t="s">
        <v>134</v>
      </c>
      <c r="B181" s="99" t="s">
        <v>134</v>
      </c>
      <c r="C181" s="84" t="s">
        <v>7</v>
      </c>
      <c r="D181" s="85">
        <v>1</v>
      </c>
      <c r="E181" s="85">
        <v>11</v>
      </c>
      <c r="F181" s="85">
        <v>1</v>
      </c>
      <c r="G181" s="85">
        <v>902</v>
      </c>
      <c r="H181" s="85">
        <v>12620</v>
      </c>
      <c r="I181" s="85">
        <v>81700</v>
      </c>
      <c r="J181" s="100">
        <v>244</v>
      </c>
      <c r="K181" s="34">
        <v>2500000</v>
      </c>
      <c r="L181" s="34">
        <v>1000000</v>
      </c>
      <c r="M181" s="34"/>
      <c r="N181" s="34"/>
      <c r="O181" s="34"/>
      <c r="P181" s="34">
        <v>-423948.14</v>
      </c>
      <c r="Q181" s="34"/>
      <c r="R181" s="34"/>
      <c r="S181" s="34"/>
      <c r="T181" s="34"/>
      <c r="U181" s="34"/>
      <c r="V181" s="34"/>
      <c r="W181" s="34">
        <v>2500000</v>
      </c>
      <c r="X181" s="34"/>
      <c r="Y181" s="34"/>
      <c r="Z181" s="34"/>
      <c r="AA181" s="34"/>
      <c r="AB181" s="34">
        <v>3000000</v>
      </c>
      <c r="AC181" s="34">
        <v>1411565</v>
      </c>
      <c r="AD181" s="189">
        <f t="shared" si="7"/>
        <v>47.052166666666665</v>
      </c>
    </row>
    <row r="182" spans="1:30" s="3" customFormat="1" ht="33" customHeight="1">
      <c r="A182" s="6" t="s">
        <v>47</v>
      </c>
      <c r="B182" s="95" t="s">
        <v>287</v>
      </c>
      <c r="C182" s="96" t="s">
        <v>7</v>
      </c>
      <c r="D182" s="88">
        <v>1</v>
      </c>
      <c r="E182" s="88">
        <v>11</v>
      </c>
      <c r="F182" s="88">
        <v>1</v>
      </c>
      <c r="G182" s="88">
        <v>902</v>
      </c>
      <c r="H182" s="88">
        <v>12630</v>
      </c>
      <c r="I182" s="88">
        <v>81710</v>
      </c>
      <c r="J182" s="89"/>
      <c r="K182" s="37">
        <f>K183</f>
        <v>1300000</v>
      </c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>
        <f>W183</f>
        <v>1095887</v>
      </c>
      <c r="X182" s="37"/>
      <c r="Y182" s="37"/>
      <c r="Z182" s="37"/>
      <c r="AA182" s="37"/>
      <c r="AB182" s="37">
        <f>AB183</f>
        <v>1095887</v>
      </c>
      <c r="AC182" s="37"/>
      <c r="AD182" s="188">
        <f t="shared" si="7"/>
        <v>0</v>
      </c>
    </row>
    <row r="183" spans="1:30" ht="52.5" customHeight="1">
      <c r="A183" s="5" t="s">
        <v>133</v>
      </c>
      <c r="B183" s="99" t="s">
        <v>133</v>
      </c>
      <c r="C183" s="84" t="s">
        <v>7</v>
      </c>
      <c r="D183" s="85">
        <v>1</v>
      </c>
      <c r="E183" s="85">
        <v>11</v>
      </c>
      <c r="F183" s="85">
        <v>1</v>
      </c>
      <c r="G183" s="85">
        <v>902</v>
      </c>
      <c r="H183" s="85">
        <v>12630</v>
      </c>
      <c r="I183" s="85">
        <v>81710</v>
      </c>
      <c r="J183" s="100">
        <v>200</v>
      </c>
      <c r="K183" s="34">
        <f>K184</f>
        <v>1300000</v>
      </c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>
        <f>W184</f>
        <v>1095887</v>
      </c>
      <c r="X183" s="34"/>
      <c r="Y183" s="34"/>
      <c r="Z183" s="34"/>
      <c r="AA183" s="34"/>
      <c r="AB183" s="34">
        <f>AB184</f>
        <v>1095887</v>
      </c>
      <c r="AC183" s="34"/>
      <c r="AD183" s="188">
        <f t="shared" si="7"/>
        <v>0</v>
      </c>
    </row>
    <row r="184" spans="1:30" ht="51.75" customHeight="1">
      <c r="A184" s="5" t="s">
        <v>13</v>
      </c>
      <c r="B184" s="99" t="s">
        <v>13</v>
      </c>
      <c r="C184" s="84" t="s">
        <v>7</v>
      </c>
      <c r="D184" s="85">
        <v>1</v>
      </c>
      <c r="E184" s="85">
        <v>11</v>
      </c>
      <c r="F184" s="85">
        <v>1</v>
      </c>
      <c r="G184" s="85">
        <v>902</v>
      </c>
      <c r="H184" s="85">
        <v>12630</v>
      </c>
      <c r="I184" s="85">
        <v>81710</v>
      </c>
      <c r="J184" s="100">
        <v>240</v>
      </c>
      <c r="K184" s="34">
        <f>K185</f>
        <v>1300000</v>
      </c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>
        <f>W185</f>
        <v>1095887</v>
      </c>
      <c r="X184" s="34"/>
      <c r="Y184" s="34"/>
      <c r="Z184" s="34"/>
      <c r="AA184" s="34"/>
      <c r="AB184" s="34">
        <f>AB185</f>
        <v>1095887</v>
      </c>
      <c r="AC184" s="34"/>
      <c r="AD184" s="188">
        <f t="shared" si="7"/>
        <v>0</v>
      </c>
    </row>
    <row r="185" spans="1:30" ht="46.5" customHeight="1">
      <c r="A185" s="9" t="s">
        <v>134</v>
      </c>
      <c r="B185" s="99" t="s">
        <v>134</v>
      </c>
      <c r="C185" s="84" t="s">
        <v>7</v>
      </c>
      <c r="D185" s="85">
        <v>1</v>
      </c>
      <c r="E185" s="85">
        <v>11</v>
      </c>
      <c r="F185" s="85">
        <v>1</v>
      </c>
      <c r="G185" s="85">
        <v>902</v>
      </c>
      <c r="H185" s="85">
        <v>12630</v>
      </c>
      <c r="I185" s="85">
        <v>81710</v>
      </c>
      <c r="J185" s="100">
        <v>244</v>
      </c>
      <c r="K185" s="34">
        <v>1300000</v>
      </c>
      <c r="L185" s="34"/>
      <c r="M185" s="34">
        <v>2000000</v>
      </c>
      <c r="N185" s="34"/>
      <c r="O185" s="34">
        <v>446524</v>
      </c>
      <c r="P185" s="34"/>
      <c r="Q185" s="34"/>
      <c r="R185" s="34">
        <v>-554541.6</v>
      </c>
      <c r="S185" s="34">
        <v>-245458.4</v>
      </c>
      <c r="T185" s="34">
        <v>239719.31</v>
      </c>
      <c r="U185" s="34"/>
      <c r="V185" s="34"/>
      <c r="W185" s="34">
        <v>1095887</v>
      </c>
      <c r="X185" s="34"/>
      <c r="Y185" s="34"/>
      <c r="Z185" s="34"/>
      <c r="AA185" s="34"/>
      <c r="AB185" s="34">
        <v>1095887</v>
      </c>
      <c r="AC185" s="34"/>
      <c r="AD185" s="188">
        <f t="shared" si="7"/>
        <v>0</v>
      </c>
    </row>
    <row r="186" spans="1:30" ht="47.25" customHeight="1">
      <c r="A186" s="9"/>
      <c r="B186" s="95" t="s">
        <v>288</v>
      </c>
      <c r="C186" s="96" t="s">
        <v>7</v>
      </c>
      <c r="D186" s="88">
        <v>1</v>
      </c>
      <c r="E186" s="88">
        <v>11</v>
      </c>
      <c r="F186" s="88">
        <v>1</v>
      </c>
      <c r="G186" s="88">
        <v>902</v>
      </c>
      <c r="H186" s="88">
        <v>12630</v>
      </c>
      <c r="I186" s="88">
        <v>81720</v>
      </c>
      <c r="J186" s="89"/>
      <c r="K186" s="37">
        <f>K187</f>
        <v>1300000</v>
      </c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>
        <f>W187</f>
        <v>1000000</v>
      </c>
      <c r="X186" s="37"/>
      <c r="Y186" s="37"/>
      <c r="Z186" s="37"/>
      <c r="AA186" s="37"/>
      <c r="AB186" s="37">
        <f>AB187</f>
        <v>1000000</v>
      </c>
      <c r="AC186" s="37"/>
      <c r="AD186" s="188">
        <f t="shared" si="7"/>
        <v>0</v>
      </c>
    </row>
    <row r="187" spans="1:30" ht="46.5" customHeight="1">
      <c r="A187" s="9"/>
      <c r="B187" s="99" t="s">
        <v>133</v>
      </c>
      <c r="C187" s="84" t="s">
        <v>7</v>
      </c>
      <c r="D187" s="85">
        <v>1</v>
      </c>
      <c r="E187" s="85">
        <v>11</v>
      </c>
      <c r="F187" s="85">
        <v>1</v>
      </c>
      <c r="G187" s="85">
        <v>902</v>
      </c>
      <c r="H187" s="85">
        <v>12630</v>
      </c>
      <c r="I187" s="85">
        <v>81720</v>
      </c>
      <c r="J187" s="100">
        <v>200</v>
      </c>
      <c r="K187" s="34">
        <f>K188</f>
        <v>1300000</v>
      </c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>
        <f>W188</f>
        <v>1000000</v>
      </c>
      <c r="X187" s="34"/>
      <c r="Y187" s="34"/>
      <c r="Z187" s="34"/>
      <c r="AA187" s="34"/>
      <c r="AB187" s="34">
        <f>AB188</f>
        <v>1000000</v>
      </c>
      <c r="AC187" s="34"/>
      <c r="AD187" s="188">
        <f t="shared" si="7"/>
        <v>0</v>
      </c>
    </row>
    <row r="188" spans="1:30" ht="48" customHeight="1">
      <c r="A188" s="9"/>
      <c r="B188" s="99" t="s">
        <v>13</v>
      </c>
      <c r="C188" s="84" t="s">
        <v>7</v>
      </c>
      <c r="D188" s="85">
        <v>1</v>
      </c>
      <c r="E188" s="85">
        <v>11</v>
      </c>
      <c r="F188" s="85">
        <v>1</v>
      </c>
      <c r="G188" s="85">
        <v>902</v>
      </c>
      <c r="H188" s="85">
        <v>12630</v>
      </c>
      <c r="I188" s="85">
        <v>81720</v>
      </c>
      <c r="J188" s="100">
        <v>240</v>
      </c>
      <c r="K188" s="34">
        <f>K189</f>
        <v>1300000</v>
      </c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>
        <f>W189</f>
        <v>1000000</v>
      </c>
      <c r="X188" s="34"/>
      <c r="Y188" s="34"/>
      <c r="Z188" s="34"/>
      <c r="AA188" s="34"/>
      <c r="AB188" s="34">
        <f>AB189</f>
        <v>1000000</v>
      </c>
      <c r="AC188" s="34"/>
      <c r="AD188" s="188">
        <f t="shared" si="7"/>
        <v>0</v>
      </c>
    </row>
    <row r="189" spans="1:30" ht="44.25" customHeight="1">
      <c r="A189" s="9"/>
      <c r="B189" s="99" t="s">
        <v>134</v>
      </c>
      <c r="C189" s="84" t="s">
        <v>7</v>
      </c>
      <c r="D189" s="85">
        <v>1</v>
      </c>
      <c r="E189" s="85">
        <v>11</v>
      </c>
      <c r="F189" s="85">
        <v>1</v>
      </c>
      <c r="G189" s="85">
        <v>902</v>
      </c>
      <c r="H189" s="85">
        <v>12630</v>
      </c>
      <c r="I189" s="85">
        <v>81720</v>
      </c>
      <c r="J189" s="100">
        <v>244</v>
      </c>
      <c r="K189" s="34">
        <v>1300000</v>
      </c>
      <c r="L189" s="34"/>
      <c r="M189" s="34">
        <v>2000000</v>
      </c>
      <c r="N189" s="34"/>
      <c r="O189" s="34">
        <v>446524</v>
      </c>
      <c r="P189" s="34"/>
      <c r="Q189" s="34"/>
      <c r="R189" s="34">
        <v>-554541.6</v>
      </c>
      <c r="S189" s="34">
        <v>-245458.4</v>
      </c>
      <c r="T189" s="34">
        <v>239719.31</v>
      </c>
      <c r="U189" s="34"/>
      <c r="V189" s="34"/>
      <c r="W189" s="34">
        <v>1000000</v>
      </c>
      <c r="X189" s="34"/>
      <c r="Y189" s="34"/>
      <c r="Z189" s="34"/>
      <c r="AA189" s="34"/>
      <c r="AB189" s="34">
        <v>1000000</v>
      </c>
      <c r="AC189" s="34"/>
      <c r="AD189" s="188">
        <f t="shared" si="7"/>
        <v>0</v>
      </c>
    </row>
    <row r="190" spans="1:30" s="3" customFormat="1" ht="29.25" customHeight="1">
      <c r="A190" s="6" t="s">
        <v>48</v>
      </c>
      <c r="B190" s="95" t="s">
        <v>289</v>
      </c>
      <c r="C190" s="96" t="s">
        <v>7</v>
      </c>
      <c r="D190" s="88">
        <v>1</v>
      </c>
      <c r="E190" s="88">
        <v>11</v>
      </c>
      <c r="F190" s="88">
        <v>1</v>
      </c>
      <c r="G190" s="88">
        <v>902</v>
      </c>
      <c r="H190" s="88">
        <v>12640</v>
      </c>
      <c r="I190" s="88">
        <v>81730</v>
      </c>
      <c r="J190" s="89"/>
      <c r="K190" s="37">
        <f>K191+K194</f>
        <v>2500673.65</v>
      </c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4">
        <v>0</v>
      </c>
      <c r="W190" s="37">
        <f>W191+W194</f>
        <v>2796073</v>
      </c>
      <c r="X190" s="34"/>
      <c r="Y190" s="34"/>
      <c r="Z190" s="34"/>
      <c r="AA190" s="34"/>
      <c r="AB190" s="37">
        <f>AB191+AB194</f>
        <v>3117255.58</v>
      </c>
      <c r="AC190" s="37">
        <f>AC191+AC194</f>
        <v>389275.71</v>
      </c>
      <c r="AD190" s="187">
        <f t="shared" si="7"/>
        <v>12.487770091665054</v>
      </c>
    </row>
    <row r="191" spans="1:30" ht="52.5" customHeight="1">
      <c r="A191" s="5" t="s">
        <v>133</v>
      </c>
      <c r="B191" s="99" t="s">
        <v>133</v>
      </c>
      <c r="C191" s="84" t="s">
        <v>7</v>
      </c>
      <c r="D191" s="85">
        <v>1</v>
      </c>
      <c r="E191" s="85">
        <v>11</v>
      </c>
      <c r="F191" s="85">
        <v>1</v>
      </c>
      <c r="G191" s="85">
        <v>902</v>
      </c>
      <c r="H191" s="85">
        <v>12640</v>
      </c>
      <c r="I191" s="85">
        <v>81730</v>
      </c>
      <c r="J191" s="100">
        <v>200</v>
      </c>
      <c r="K191" s="34">
        <f>K192</f>
        <v>2500673.65</v>
      </c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>
        <f>W192</f>
        <v>2796073</v>
      </c>
      <c r="X191" s="34"/>
      <c r="Y191" s="34"/>
      <c r="Z191" s="34"/>
      <c r="AA191" s="34"/>
      <c r="AB191" s="34">
        <f>AB192</f>
        <v>3117255.58</v>
      </c>
      <c r="AC191" s="34">
        <f>AC192</f>
        <v>389275.71</v>
      </c>
      <c r="AD191" s="189">
        <f t="shared" si="7"/>
        <v>12.487770091665054</v>
      </c>
    </row>
    <row r="192" spans="1:30" ht="48.75" customHeight="1">
      <c r="A192" s="5" t="s">
        <v>13</v>
      </c>
      <c r="B192" s="99" t="s">
        <v>13</v>
      </c>
      <c r="C192" s="84" t="s">
        <v>7</v>
      </c>
      <c r="D192" s="85">
        <v>1</v>
      </c>
      <c r="E192" s="85">
        <v>11</v>
      </c>
      <c r="F192" s="85">
        <v>1</v>
      </c>
      <c r="G192" s="85">
        <v>902</v>
      </c>
      <c r="H192" s="85">
        <v>12640</v>
      </c>
      <c r="I192" s="85">
        <v>81730</v>
      </c>
      <c r="J192" s="100">
        <v>240</v>
      </c>
      <c r="K192" s="34">
        <f>K193</f>
        <v>2500673.65</v>
      </c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>
        <f>W193</f>
        <v>2796073</v>
      </c>
      <c r="X192" s="34"/>
      <c r="Y192" s="34"/>
      <c r="Z192" s="34"/>
      <c r="AA192" s="34"/>
      <c r="AB192" s="34">
        <f>AB193</f>
        <v>3117255.58</v>
      </c>
      <c r="AC192" s="34">
        <f>AC193</f>
        <v>389275.71</v>
      </c>
      <c r="AD192" s="189">
        <f t="shared" si="7"/>
        <v>12.487770091665054</v>
      </c>
    </row>
    <row r="193" spans="1:30" ht="50.25" customHeight="1">
      <c r="A193" s="9" t="s">
        <v>134</v>
      </c>
      <c r="B193" s="99" t="s">
        <v>134</v>
      </c>
      <c r="C193" s="84" t="s">
        <v>7</v>
      </c>
      <c r="D193" s="85">
        <v>1</v>
      </c>
      <c r="E193" s="85">
        <v>11</v>
      </c>
      <c r="F193" s="85">
        <v>1</v>
      </c>
      <c r="G193" s="85">
        <v>902</v>
      </c>
      <c r="H193" s="85">
        <v>12640</v>
      </c>
      <c r="I193" s="85">
        <v>81730</v>
      </c>
      <c r="J193" s="100">
        <v>244</v>
      </c>
      <c r="K193" s="34">
        <v>2500673.65</v>
      </c>
      <c r="L193" s="34">
        <v>1000000</v>
      </c>
      <c r="M193" s="34"/>
      <c r="N193" s="34"/>
      <c r="O193" s="34"/>
      <c r="P193" s="34">
        <v>453747</v>
      </c>
      <c r="Q193" s="34"/>
      <c r="R193" s="34"/>
      <c r="S193" s="34">
        <v>-512450.01</v>
      </c>
      <c r="T193" s="34"/>
      <c r="U193" s="34">
        <v>7700000</v>
      </c>
      <c r="V193" s="34">
        <v>-9298619.39</v>
      </c>
      <c r="W193" s="34">
        <v>2796073</v>
      </c>
      <c r="X193" s="34"/>
      <c r="Y193" s="34"/>
      <c r="Z193" s="34"/>
      <c r="AA193" s="34"/>
      <c r="AB193" s="34">
        <v>3117255.58</v>
      </c>
      <c r="AC193" s="34">
        <v>389275.71</v>
      </c>
      <c r="AD193" s="189">
        <f t="shared" si="7"/>
        <v>12.487770091665054</v>
      </c>
    </row>
    <row r="194" spans="1:30" ht="12.75" hidden="1">
      <c r="A194" s="20" t="s">
        <v>15</v>
      </c>
      <c r="B194" s="54" t="s">
        <v>15</v>
      </c>
      <c r="C194" s="55" t="s">
        <v>7</v>
      </c>
      <c r="D194" s="56">
        <v>1</v>
      </c>
      <c r="E194" s="56">
        <v>11</v>
      </c>
      <c r="F194" s="56">
        <v>1</v>
      </c>
      <c r="G194" s="56">
        <v>902</v>
      </c>
      <c r="H194" s="56">
        <v>12640</v>
      </c>
      <c r="I194" s="56">
        <v>12640</v>
      </c>
      <c r="J194" s="57">
        <v>800</v>
      </c>
      <c r="K194" s="47">
        <f>K195</f>
        <v>0</v>
      </c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>
        <f>AB195</f>
        <v>0</v>
      </c>
      <c r="AC194" s="47"/>
      <c r="AD194" s="187" t="e">
        <f t="shared" si="7"/>
        <v>#DIV/0!</v>
      </c>
    </row>
    <row r="195" spans="1:30" ht="12.75" hidden="1">
      <c r="A195" s="20" t="s">
        <v>200</v>
      </c>
      <c r="B195" s="54" t="s">
        <v>200</v>
      </c>
      <c r="C195" s="55" t="s">
        <v>7</v>
      </c>
      <c r="D195" s="56">
        <v>1</v>
      </c>
      <c r="E195" s="56">
        <v>11</v>
      </c>
      <c r="F195" s="56">
        <v>1</v>
      </c>
      <c r="G195" s="56">
        <v>902</v>
      </c>
      <c r="H195" s="56">
        <v>12640</v>
      </c>
      <c r="I195" s="56">
        <v>12640</v>
      </c>
      <c r="J195" s="57">
        <v>830</v>
      </c>
      <c r="K195" s="47">
        <f>K196</f>
        <v>0</v>
      </c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>
        <f>AB196</f>
        <v>0</v>
      </c>
      <c r="AC195" s="47"/>
      <c r="AD195" s="187" t="e">
        <f t="shared" si="7"/>
        <v>#DIV/0!</v>
      </c>
    </row>
    <row r="196" spans="1:30" ht="127.5" hidden="1">
      <c r="A196" s="20" t="s">
        <v>201</v>
      </c>
      <c r="B196" s="54" t="s">
        <v>201</v>
      </c>
      <c r="C196" s="55" t="s">
        <v>7</v>
      </c>
      <c r="D196" s="56">
        <v>1</v>
      </c>
      <c r="E196" s="56">
        <v>11</v>
      </c>
      <c r="F196" s="56">
        <v>1</v>
      </c>
      <c r="G196" s="56">
        <v>902</v>
      </c>
      <c r="H196" s="56">
        <v>12640</v>
      </c>
      <c r="I196" s="56">
        <v>12640</v>
      </c>
      <c r="J196" s="57">
        <v>831</v>
      </c>
      <c r="K196" s="47">
        <v>0</v>
      </c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>
        <v>0</v>
      </c>
      <c r="AC196" s="47"/>
      <c r="AD196" s="187" t="e">
        <f t="shared" si="7"/>
        <v>#DIV/0!</v>
      </c>
    </row>
    <row r="197" spans="1:30" s="44" customFormat="1" ht="25.5" hidden="1">
      <c r="A197" s="19" t="s">
        <v>121</v>
      </c>
      <c r="B197" s="125" t="s">
        <v>283</v>
      </c>
      <c r="C197" s="73" t="s">
        <v>7</v>
      </c>
      <c r="D197" s="64">
        <v>1</v>
      </c>
      <c r="E197" s="64">
        <v>11</v>
      </c>
      <c r="F197" s="64">
        <v>1</v>
      </c>
      <c r="G197" s="64">
        <v>902</v>
      </c>
      <c r="H197" s="64">
        <v>12650</v>
      </c>
      <c r="I197" s="64">
        <v>81870</v>
      </c>
      <c r="J197" s="41"/>
      <c r="K197" s="42">
        <f>K198</f>
        <v>0</v>
      </c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>
        <f>AB198</f>
        <v>0</v>
      </c>
      <c r="AC197" s="42"/>
      <c r="AD197" s="187" t="e">
        <f t="shared" si="7"/>
        <v>#DIV/0!</v>
      </c>
    </row>
    <row r="198" spans="1:30" s="40" customFormat="1" ht="38.25" hidden="1">
      <c r="A198" s="20" t="s">
        <v>133</v>
      </c>
      <c r="B198" s="54" t="s">
        <v>133</v>
      </c>
      <c r="C198" s="55" t="s">
        <v>7</v>
      </c>
      <c r="D198" s="56">
        <v>1</v>
      </c>
      <c r="E198" s="56">
        <v>11</v>
      </c>
      <c r="F198" s="56">
        <v>1</v>
      </c>
      <c r="G198" s="56">
        <v>902</v>
      </c>
      <c r="H198" s="56">
        <v>12650</v>
      </c>
      <c r="I198" s="56">
        <v>81870</v>
      </c>
      <c r="J198" s="57">
        <v>200</v>
      </c>
      <c r="K198" s="47">
        <f>K199</f>
        <v>0</v>
      </c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>
        <f>AB199</f>
        <v>0</v>
      </c>
      <c r="AC198" s="47"/>
      <c r="AD198" s="187" t="e">
        <f t="shared" si="7"/>
        <v>#DIV/0!</v>
      </c>
    </row>
    <row r="199" spans="1:30" s="40" customFormat="1" ht="38.25" hidden="1">
      <c r="A199" s="25" t="s">
        <v>13</v>
      </c>
      <c r="B199" s="54" t="s">
        <v>13</v>
      </c>
      <c r="C199" s="55" t="s">
        <v>7</v>
      </c>
      <c r="D199" s="56">
        <v>1</v>
      </c>
      <c r="E199" s="56">
        <v>11</v>
      </c>
      <c r="F199" s="56">
        <v>1</v>
      </c>
      <c r="G199" s="56">
        <v>902</v>
      </c>
      <c r="H199" s="56">
        <v>12650</v>
      </c>
      <c r="I199" s="56">
        <v>81870</v>
      </c>
      <c r="J199" s="57">
        <v>240</v>
      </c>
      <c r="K199" s="47">
        <f>K200</f>
        <v>0</v>
      </c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>
        <f>AB200</f>
        <v>0</v>
      </c>
      <c r="AC199" s="47"/>
      <c r="AD199" s="187" t="e">
        <f t="shared" si="7"/>
        <v>#DIV/0!</v>
      </c>
    </row>
    <row r="200" spans="1:30" s="40" customFormat="1" ht="38.25" hidden="1">
      <c r="A200" s="25" t="s">
        <v>134</v>
      </c>
      <c r="B200" s="54" t="s">
        <v>134</v>
      </c>
      <c r="C200" s="55" t="s">
        <v>7</v>
      </c>
      <c r="D200" s="56">
        <v>1</v>
      </c>
      <c r="E200" s="56">
        <v>11</v>
      </c>
      <c r="F200" s="56">
        <v>1</v>
      </c>
      <c r="G200" s="56">
        <v>902</v>
      </c>
      <c r="H200" s="56">
        <v>12650</v>
      </c>
      <c r="I200" s="56">
        <v>81870</v>
      </c>
      <c r="J200" s="57">
        <v>244</v>
      </c>
      <c r="K200" s="47">
        <v>0</v>
      </c>
      <c r="L200" s="47"/>
      <c r="M200" s="47"/>
      <c r="N200" s="47"/>
      <c r="O200" s="47"/>
      <c r="P200" s="47">
        <v>428760</v>
      </c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>
        <v>0</v>
      </c>
      <c r="AC200" s="47"/>
      <c r="AD200" s="187" t="e">
        <f t="shared" si="7"/>
        <v>#DIV/0!</v>
      </c>
    </row>
    <row r="201" spans="1:30" s="3" customFormat="1" ht="39" customHeight="1">
      <c r="A201" s="10" t="s">
        <v>192</v>
      </c>
      <c r="B201" s="95" t="s">
        <v>290</v>
      </c>
      <c r="C201" s="96" t="s">
        <v>7</v>
      </c>
      <c r="D201" s="88">
        <v>1</v>
      </c>
      <c r="E201" s="88">
        <v>11</v>
      </c>
      <c r="F201" s="88">
        <v>1</v>
      </c>
      <c r="G201" s="88">
        <v>902</v>
      </c>
      <c r="H201" s="88">
        <v>12700</v>
      </c>
      <c r="I201" s="88">
        <v>83280</v>
      </c>
      <c r="J201" s="89"/>
      <c r="K201" s="37">
        <f>K202</f>
        <v>200000</v>
      </c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>
        <f>W202</f>
        <v>200000</v>
      </c>
      <c r="X201" s="37"/>
      <c r="Y201" s="37"/>
      <c r="Z201" s="37"/>
      <c r="AA201" s="37"/>
      <c r="AB201" s="37">
        <f aca="true" t="shared" si="11" ref="AB201:AC203">AB202</f>
        <v>200000</v>
      </c>
      <c r="AC201" s="37">
        <f t="shared" si="11"/>
        <v>98000</v>
      </c>
      <c r="AD201" s="187">
        <f t="shared" si="7"/>
        <v>49</v>
      </c>
    </row>
    <row r="202" spans="1:30" ht="38.25">
      <c r="A202" s="5" t="s">
        <v>133</v>
      </c>
      <c r="B202" s="99" t="s">
        <v>133</v>
      </c>
      <c r="C202" s="84" t="s">
        <v>7</v>
      </c>
      <c r="D202" s="85">
        <v>1</v>
      </c>
      <c r="E202" s="85">
        <v>11</v>
      </c>
      <c r="F202" s="85">
        <v>1</v>
      </c>
      <c r="G202" s="85">
        <v>902</v>
      </c>
      <c r="H202" s="85">
        <v>12700</v>
      </c>
      <c r="I202" s="85">
        <v>83280</v>
      </c>
      <c r="J202" s="100">
        <v>200</v>
      </c>
      <c r="K202" s="34">
        <f>K203</f>
        <v>200000</v>
      </c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>
        <f>W203</f>
        <v>200000</v>
      </c>
      <c r="X202" s="34"/>
      <c r="Y202" s="34"/>
      <c r="Z202" s="34"/>
      <c r="AA202" s="34"/>
      <c r="AB202" s="34">
        <f t="shared" si="11"/>
        <v>200000</v>
      </c>
      <c r="AC202" s="34">
        <f t="shared" si="11"/>
        <v>98000</v>
      </c>
      <c r="AD202" s="189">
        <f t="shared" si="7"/>
        <v>49</v>
      </c>
    </row>
    <row r="203" spans="1:30" ht="38.25">
      <c r="A203" s="9" t="s">
        <v>13</v>
      </c>
      <c r="B203" s="99" t="s">
        <v>13</v>
      </c>
      <c r="C203" s="84" t="s">
        <v>7</v>
      </c>
      <c r="D203" s="85">
        <v>1</v>
      </c>
      <c r="E203" s="85">
        <v>11</v>
      </c>
      <c r="F203" s="85">
        <v>1</v>
      </c>
      <c r="G203" s="85">
        <v>902</v>
      </c>
      <c r="H203" s="85">
        <v>12700</v>
      </c>
      <c r="I203" s="85">
        <v>83280</v>
      </c>
      <c r="J203" s="100">
        <v>240</v>
      </c>
      <c r="K203" s="34">
        <f>K204</f>
        <v>200000</v>
      </c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>
        <f>W204</f>
        <v>200000</v>
      </c>
      <c r="X203" s="34"/>
      <c r="Y203" s="34"/>
      <c r="Z203" s="34"/>
      <c r="AA203" s="34"/>
      <c r="AB203" s="34">
        <f t="shared" si="11"/>
        <v>200000</v>
      </c>
      <c r="AC203" s="34">
        <f t="shared" si="11"/>
        <v>98000</v>
      </c>
      <c r="AD203" s="189">
        <f t="shared" si="7"/>
        <v>49</v>
      </c>
    </row>
    <row r="204" spans="1:30" ht="44.25" customHeight="1">
      <c r="A204" s="9" t="s">
        <v>134</v>
      </c>
      <c r="B204" s="99" t="s">
        <v>134</v>
      </c>
      <c r="C204" s="84" t="s">
        <v>7</v>
      </c>
      <c r="D204" s="85">
        <v>1</v>
      </c>
      <c r="E204" s="85">
        <v>11</v>
      </c>
      <c r="F204" s="85">
        <v>1</v>
      </c>
      <c r="G204" s="85">
        <v>902</v>
      </c>
      <c r="H204" s="85">
        <v>12700</v>
      </c>
      <c r="I204" s="85">
        <v>83280</v>
      </c>
      <c r="J204" s="100">
        <v>244</v>
      </c>
      <c r="K204" s="34">
        <v>200000</v>
      </c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>
        <v>200000</v>
      </c>
      <c r="X204" s="34"/>
      <c r="Y204" s="34"/>
      <c r="Z204" s="34"/>
      <c r="AA204" s="34"/>
      <c r="AB204" s="34">
        <v>200000</v>
      </c>
      <c r="AC204" s="34">
        <v>98000</v>
      </c>
      <c r="AD204" s="189">
        <f t="shared" si="7"/>
        <v>49</v>
      </c>
    </row>
    <row r="205" spans="1:30" s="3" customFormat="1" ht="33.75" customHeight="1">
      <c r="A205" s="12" t="s">
        <v>129</v>
      </c>
      <c r="B205" s="95" t="s">
        <v>291</v>
      </c>
      <c r="C205" s="96" t="s">
        <v>7</v>
      </c>
      <c r="D205" s="88">
        <v>1</v>
      </c>
      <c r="E205" s="88">
        <v>11</v>
      </c>
      <c r="F205" s="88">
        <v>1</v>
      </c>
      <c r="G205" s="88">
        <v>902</v>
      </c>
      <c r="H205" s="88">
        <v>12770</v>
      </c>
      <c r="I205" s="88">
        <v>82360</v>
      </c>
      <c r="J205" s="89"/>
      <c r="K205" s="37">
        <f>K206</f>
        <v>80000</v>
      </c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>
        <f>W206</f>
        <v>80000</v>
      </c>
      <c r="X205" s="37"/>
      <c r="Y205" s="37"/>
      <c r="Z205" s="37"/>
      <c r="AA205" s="37"/>
      <c r="AB205" s="37">
        <f aca="true" t="shared" si="12" ref="AB205:AC207">AB206</f>
        <v>80000</v>
      </c>
      <c r="AC205" s="37">
        <f t="shared" si="12"/>
        <v>27550</v>
      </c>
      <c r="AD205" s="187">
        <f t="shared" si="7"/>
        <v>34.4375</v>
      </c>
    </row>
    <row r="206" spans="1:30" ht="48.75" customHeight="1">
      <c r="A206" s="5" t="s">
        <v>133</v>
      </c>
      <c r="B206" s="99" t="s">
        <v>133</v>
      </c>
      <c r="C206" s="84" t="s">
        <v>7</v>
      </c>
      <c r="D206" s="85">
        <v>1</v>
      </c>
      <c r="E206" s="85">
        <v>11</v>
      </c>
      <c r="F206" s="85">
        <v>1</v>
      </c>
      <c r="G206" s="85">
        <v>902</v>
      </c>
      <c r="H206" s="85">
        <v>12770</v>
      </c>
      <c r="I206" s="85">
        <v>82360</v>
      </c>
      <c r="J206" s="100">
        <v>200</v>
      </c>
      <c r="K206" s="34">
        <f>K207</f>
        <v>80000</v>
      </c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>
        <f>W207</f>
        <v>80000</v>
      </c>
      <c r="X206" s="34"/>
      <c r="Y206" s="34"/>
      <c r="Z206" s="34"/>
      <c r="AA206" s="34"/>
      <c r="AB206" s="34">
        <f t="shared" si="12"/>
        <v>80000</v>
      </c>
      <c r="AC206" s="34">
        <f t="shared" si="12"/>
        <v>27550</v>
      </c>
      <c r="AD206" s="189">
        <f t="shared" si="7"/>
        <v>34.4375</v>
      </c>
    </row>
    <row r="207" spans="1:30" ht="48.75" customHeight="1">
      <c r="A207" s="5" t="s">
        <v>13</v>
      </c>
      <c r="B207" s="99" t="s">
        <v>13</v>
      </c>
      <c r="C207" s="84" t="s">
        <v>7</v>
      </c>
      <c r="D207" s="85">
        <v>1</v>
      </c>
      <c r="E207" s="85">
        <v>11</v>
      </c>
      <c r="F207" s="85">
        <v>1</v>
      </c>
      <c r="G207" s="85">
        <v>902</v>
      </c>
      <c r="H207" s="85">
        <v>12770</v>
      </c>
      <c r="I207" s="85">
        <v>82360</v>
      </c>
      <c r="J207" s="100">
        <v>240</v>
      </c>
      <c r="K207" s="34">
        <f>K208</f>
        <v>80000</v>
      </c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>
        <f>W208</f>
        <v>80000</v>
      </c>
      <c r="X207" s="34"/>
      <c r="Y207" s="34"/>
      <c r="Z207" s="34"/>
      <c r="AA207" s="34"/>
      <c r="AB207" s="34">
        <f t="shared" si="12"/>
        <v>80000</v>
      </c>
      <c r="AC207" s="34">
        <f t="shared" si="12"/>
        <v>27550</v>
      </c>
      <c r="AD207" s="189">
        <f t="shared" si="7"/>
        <v>34.4375</v>
      </c>
    </row>
    <row r="208" spans="1:30" ht="46.5" customHeight="1">
      <c r="A208" s="9" t="s">
        <v>134</v>
      </c>
      <c r="B208" s="99" t="s">
        <v>134</v>
      </c>
      <c r="C208" s="84" t="s">
        <v>7</v>
      </c>
      <c r="D208" s="85">
        <v>1</v>
      </c>
      <c r="E208" s="85">
        <v>11</v>
      </c>
      <c r="F208" s="85">
        <v>1</v>
      </c>
      <c r="G208" s="85">
        <v>902</v>
      </c>
      <c r="H208" s="85">
        <v>12770</v>
      </c>
      <c r="I208" s="85">
        <v>82360</v>
      </c>
      <c r="J208" s="100">
        <v>244</v>
      </c>
      <c r="K208" s="34">
        <v>80000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>
        <v>80000</v>
      </c>
      <c r="X208" s="34"/>
      <c r="Y208" s="34"/>
      <c r="Z208" s="34"/>
      <c r="AA208" s="34"/>
      <c r="AB208" s="34">
        <v>80000</v>
      </c>
      <c r="AC208" s="34">
        <v>27550</v>
      </c>
      <c r="AD208" s="189">
        <f t="shared" si="7"/>
        <v>34.4375</v>
      </c>
    </row>
    <row r="209" spans="1:30" ht="45.75" customHeight="1">
      <c r="A209" s="10" t="s">
        <v>223</v>
      </c>
      <c r="B209" s="95" t="s">
        <v>292</v>
      </c>
      <c r="C209" s="96" t="s">
        <v>7</v>
      </c>
      <c r="D209" s="88">
        <v>1</v>
      </c>
      <c r="E209" s="88">
        <v>11</v>
      </c>
      <c r="F209" s="88">
        <v>1</v>
      </c>
      <c r="G209" s="88">
        <v>902</v>
      </c>
      <c r="H209" s="88">
        <v>12790</v>
      </c>
      <c r="I209" s="88">
        <v>81150</v>
      </c>
      <c r="J209" s="89"/>
      <c r="K209" s="37">
        <f>K210</f>
        <v>10000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>
        <f>W210</f>
        <v>50000</v>
      </c>
      <c r="X209" s="37"/>
      <c r="Y209" s="37"/>
      <c r="Z209" s="37"/>
      <c r="AA209" s="37"/>
      <c r="AB209" s="37">
        <f>AB210</f>
        <v>50000</v>
      </c>
      <c r="AC209" s="37"/>
      <c r="AD209" s="188">
        <f t="shared" si="7"/>
        <v>0</v>
      </c>
    </row>
    <row r="210" spans="1:30" ht="38.25">
      <c r="A210" s="5" t="s">
        <v>133</v>
      </c>
      <c r="B210" s="99" t="s">
        <v>133</v>
      </c>
      <c r="C210" s="84" t="s">
        <v>7</v>
      </c>
      <c r="D210" s="85">
        <v>1</v>
      </c>
      <c r="E210" s="85">
        <v>11</v>
      </c>
      <c r="F210" s="85">
        <v>1</v>
      </c>
      <c r="G210" s="85">
        <v>902</v>
      </c>
      <c r="H210" s="85">
        <v>12790</v>
      </c>
      <c r="I210" s="85">
        <v>81150</v>
      </c>
      <c r="J210" s="100">
        <v>200</v>
      </c>
      <c r="K210" s="34">
        <f>K211</f>
        <v>10000</v>
      </c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>
        <f>W211</f>
        <v>50000</v>
      </c>
      <c r="X210" s="34"/>
      <c r="Y210" s="34"/>
      <c r="Z210" s="34"/>
      <c r="AA210" s="34"/>
      <c r="AB210" s="34">
        <f>AB211</f>
        <v>50000</v>
      </c>
      <c r="AC210" s="34"/>
      <c r="AD210" s="188">
        <f aca="true" t="shared" si="13" ref="AD210:AD273">AC210/AB210*100</f>
        <v>0</v>
      </c>
    </row>
    <row r="211" spans="1:30" ht="38.25">
      <c r="A211" s="5" t="s">
        <v>13</v>
      </c>
      <c r="B211" s="99" t="s">
        <v>13</v>
      </c>
      <c r="C211" s="84" t="s">
        <v>7</v>
      </c>
      <c r="D211" s="85">
        <v>1</v>
      </c>
      <c r="E211" s="85">
        <v>11</v>
      </c>
      <c r="F211" s="85">
        <v>1</v>
      </c>
      <c r="G211" s="85">
        <v>902</v>
      </c>
      <c r="H211" s="85">
        <v>12790</v>
      </c>
      <c r="I211" s="85">
        <v>81150</v>
      </c>
      <c r="J211" s="100">
        <v>240</v>
      </c>
      <c r="K211" s="34">
        <f>K212</f>
        <v>10000</v>
      </c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>
        <f>W212</f>
        <v>50000</v>
      </c>
      <c r="X211" s="34"/>
      <c r="Y211" s="34"/>
      <c r="Z211" s="34"/>
      <c r="AA211" s="34"/>
      <c r="AB211" s="34">
        <f>AB212</f>
        <v>50000</v>
      </c>
      <c r="AC211" s="34"/>
      <c r="AD211" s="188">
        <f t="shared" si="13"/>
        <v>0</v>
      </c>
    </row>
    <row r="212" spans="1:30" ht="38.25">
      <c r="A212" s="9" t="s">
        <v>134</v>
      </c>
      <c r="B212" s="99" t="s">
        <v>134</v>
      </c>
      <c r="C212" s="84" t="s">
        <v>7</v>
      </c>
      <c r="D212" s="85">
        <v>1</v>
      </c>
      <c r="E212" s="85">
        <v>11</v>
      </c>
      <c r="F212" s="85">
        <v>1</v>
      </c>
      <c r="G212" s="85">
        <v>902</v>
      </c>
      <c r="H212" s="85">
        <v>12790</v>
      </c>
      <c r="I212" s="85">
        <v>81150</v>
      </c>
      <c r="J212" s="100">
        <v>244</v>
      </c>
      <c r="K212" s="34">
        <v>10000</v>
      </c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>
        <v>50000</v>
      </c>
      <c r="X212" s="34"/>
      <c r="Y212" s="34"/>
      <c r="Z212" s="34"/>
      <c r="AA212" s="34"/>
      <c r="AB212" s="34">
        <v>50000</v>
      </c>
      <c r="AC212" s="34"/>
      <c r="AD212" s="188">
        <f t="shared" si="13"/>
        <v>0</v>
      </c>
    </row>
    <row r="213" spans="1:30" s="3" customFormat="1" ht="24.75" customHeight="1">
      <c r="A213" s="10" t="s">
        <v>125</v>
      </c>
      <c r="B213" s="95" t="s">
        <v>293</v>
      </c>
      <c r="C213" s="96" t="s">
        <v>7</v>
      </c>
      <c r="D213" s="88">
        <v>1</v>
      </c>
      <c r="E213" s="88">
        <v>11</v>
      </c>
      <c r="F213" s="88">
        <v>1</v>
      </c>
      <c r="G213" s="88">
        <v>902</v>
      </c>
      <c r="H213" s="88">
        <v>12800</v>
      </c>
      <c r="I213" s="88">
        <v>82400</v>
      </c>
      <c r="J213" s="89"/>
      <c r="K213" s="37">
        <f>K214+K217</f>
        <v>1000000</v>
      </c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>
        <f>W214+W217</f>
        <v>1150000</v>
      </c>
      <c r="X213" s="37"/>
      <c r="Y213" s="37"/>
      <c r="Z213" s="37"/>
      <c r="AA213" s="37"/>
      <c r="AB213" s="37">
        <f>AB214+AB217</f>
        <v>2150000</v>
      </c>
      <c r="AC213" s="37">
        <f>AC214+AC217</f>
        <v>1339498</v>
      </c>
      <c r="AD213" s="187">
        <f t="shared" si="13"/>
        <v>62.302232558139536</v>
      </c>
    </row>
    <row r="214" spans="1:30" ht="38.25">
      <c r="A214" s="9" t="s">
        <v>133</v>
      </c>
      <c r="B214" s="99" t="s">
        <v>133</v>
      </c>
      <c r="C214" s="84" t="s">
        <v>7</v>
      </c>
      <c r="D214" s="85">
        <v>1</v>
      </c>
      <c r="E214" s="85">
        <v>11</v>
      </c>
      <c r="F214" s="85">
        <v>1</v>
      </c>
      <c r="G214" s="85">
        <v>902</v>
      </c>
      <c r="H214" s="85">
        <v>12800</v>
      </c>
      <c r="I214" s="85">
        <v>82400</v>
      </c>
      <c r="J214" s="100">
        <v>200</v>
      </c>
      <c r="K214" s="34">
        <f>K215</f>
        <v>1000000</v>
      </c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>
        <f>W215</f>
        <v>1150000</v>
      </c>
      <c r="X214" s="34"/>
      <c r="Y214" s="34"/>
      <c r="Z214" s="34"/>
      <c r="AA214" s="34"/>
      <c r="AB214" s="34">
        <f>AB215</f>
        <v>1420000</v>
      </c>
      <c r="AC214" s="34">
        <f>AC215</f>
        <v>622998</v>
      </c>
      <c r="AD214" s="189">
        <f t="shared" si="13"/>
        <v>43.8730985915493</v>
      </c>
    </row>
    <row r="215" spans="1:30" ht="38.25">
      <c r="A215" s="9" t="s">
        <v>13</v>
      </c>
      <c r="B215" s="99" t="s">
        <v>13</v>
      </c>
      <c r="C215" s="84" t="s">
        <v>7</v>
      </c>
      <c r="D215" s="85">
        <v>1</v>
      </c>
      <c r="E215" s="85">
        <v>11</v>
      </c>
      <c r="F215" s="85">
        <v>1</v>
      </c>
      <c r="G215" s="85">
        <v>902</v>
      </c>
      <c r="H215" s="85">
        <v>12800</v>
      </c>
      <c r="I215" s="85">
        <v>82400</v>
      </c>
      <c r="J215" s="100">
        <v>240</v>
      </c>
      <c r="K215" s="34">
        <f>K216</f>
        <v>1000000</v>
      </c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>
        <f>W216</f>
        <v>1150000</v>
      </c>
      <c r="X215" s="34"/>
      <c r="Y215" s="34"/>
      <c r="Z215" s="34"/>
      <c r="AA215" s="34"/>
      <c r="AB215" s="34">
        <f>AB216</f>
        <v>1420000</v>
      </c>
      <c r="AC215" s="34">
        <f>AC216</f>
        <v>622998</v>
      </c>
      <c r="AD215" s="189">
        <f t="shared" si="13"/>
        <v>43.8730985915493</v>
      </c>
    </row>
    <row r="216" spans="1:30" ht="38.25">
      <c r="A216" s="9" t="s">
        <v>134</v>
      </c>
      <c r="B216" s="99" t="s">
        <v>134</v>
      </c>
      <c r="C216" s="84" t="s">
        <v>7</v>
      </c>
      <c r="D216" s="85">
        <v>1</v>
      </c>
      <c r="E216" s="85">
        <v>11</v>
      </c>
      <c r="F216" s="85">
        <v>1</v>
      </c>
      <c r="G216" s="85">
        <v>902</v>
      </c>
      <c r="H216" s="85">
        <v>12800</v>
      </c>
      <c r="I216" s="85">
        <v>82400</v>
      </c>
      <c r="J216" s="100">
        <v>244</v>
      </c>
      <c r="K216" s="34">
        <v>1000000</v>
      </c>
      <c r="L216" s="34">
        <v>700000</v>
      </c>
      <c r="M216" s="34"/>
      <c r="N216" s="34"/>
      <c r="O216" s="34">
        <v>100000</v>
      </c>
      <c r="P216" s="34">
        <v>0</v>
      </c>
      <c r="Q216" s="34">
        <v>400000</v>
      </c>
      <c r="R216" s="34"/>
      <c r="S216" s="34">
        <v>264438.8</v>
      </c>
      <c r="T216" s="34">
        <v>1220011</v>
      </c>
      <c r="U216" s="34">
        <v>-500000</v>
      </c>
      <c r="V216" s="34">
        <v>740000</v>
      </c>
      <c r="W216" s="34">
        <v>1150000</v>
      </c>
      <c r="X216" s="34"/>
      <c r="Y216" s="34"/>
      <c r="Z216" s="34">
        <v>-50000</v>
      </c>
      <c r="AA216" s="34"/>
      <c r="AB216" s="126">
        <v>1420000</v>
      </c>
      <c r="AC216" s="126">
        <v>622998</v>
      </c>
      <c r="AD216" s="189">
        <f t="shared" si="13"/>
        <v>43.8730985915493</v>
      </c>
    </row>
    <row r="217" spans="1:30" s="40" customFormat="1" ht="38.25">
      <c r="A217" s="25" t="s">
        <v>66</v>
      </c>
      <c r="B217" s="54" t="s">
        <v>66</v>
      </c>
      <c r="C217" s="55" t="s">
        <v>7</v>
      </c>
      <c r="D217" s="56">
        <v>1</v>
      </c>
      <c r="E217" s="56">
        <v>11</v>
      </c>
      <c r="F217" s="56">
        <v>1</v>
      </c>
      <c r="G217" s="56">
        <v>902</v>
      </c>
      <c r="H217" s="56">
        <v>12800</v>
      </c>
      <c r="I217" s="56">
        <v>82400</v>
      </c>
      <c r="J217" s="57">
        <v>600</v>
      </c>
      <c r="K217" s="47">
        <f>K218</f>
        <v>0</v>
      </c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>
        <f>AB218</f>
        <v>730000</v>
      </c>
      <c r="AC217" s="47">
        <f>AC218</f>
        <v>716500</v>
      </c>
      <c r="AD217" s="189">
        <f t="shared" si="13"/>
        <v>98.15068493150685</v>
      </c>
    </row>
    <row r="218" spans="1:30" s="40" customFormat="1" ht="12.75">
      <c r="A218" s="25" t="s">
        <v>49</v>
      </c>
      <c r="B218" s="54" t="s">
        <v>49</v>
      </c>
      <c r="C218" s="55" t="s">
        <v>7</v>
      </c>
      <c r="D218" s="56">
        <v>1</v>
      </c>
      <c r="E218" s="56">
        <v>11</v>
      </c>
      <c r="F218" s="56">
        <v>1</v>
      </c>
      <c r="G218" s="56">
        <v>902</v>
      </c>
      <c r="H218" s="56">
        <v>12800</v>
      </c>
      <c r="I218" s="56">
        <v>82400</v>
      </c>
      <c r="J218" s="57">
        <v>610</v>
      </c>
      <c r="K218" s="47">
        <f>K219</f>
        <v>0</v>
      </c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>
        <f>AB219</f>
        <v>730000</v>
      </c>
      <c r="AC218" s="47">
        <f>AC219</f>
        <v>716500</v>
      </c>
      <c r="AD218" s="189">
        <f t="shared" si="13"/>
        <v>98.15068493150685</v>
      </c>
    </row>
    <row r="219" spans="1:30" s="40" customFormat="1" ht="25.5">
      <c r="A219" s="25" t="s">
        <v>81</v>
      </c>
      <c r="B219" s="54" t="s">
        <v>81</v>
      </c>
      <c r="C219" s="55" t="s">
        <v>7</v>
      </c>
      <c r="D219" s="56">
        <v>1</v>
      </c>
      <c r="E219" s="56">
        <v>11</v>
      </c>
      <c r="F219" s="56">
        <v>1</v>
      </c>
      <c r="G219" s="56">
        <v>902</v>
      </c>
      <c r="H219" s="56">
        <v>12800</v>
      </c>
      <c r="I219" s="56">
        <v>82400</v>
      </c>
      <c r="J219" s="57">
        <v>612</v>
      </c>
      <c r="K219" s="47">
        <v>0</v>
      </c>
      <c r="L219" s="47"/>
      <c r="M219" s="47"/>
      <c r="N219" s="47"/>
      <c r="O219" s="47"/>
      <c r="P219" s="47"/>
      <c r="Q219" s="47">
        <v>139700</v>
      </c>
      <c r="R219" s="47"/>
      <c r="S219" s="47"/>
      <c r="T219" s="47"/>
      <c r="U219" s="47">
        <v>500000</v>
      </c>
      <c r="V219" s="47"/>
      <c r="W219" s="47"/>
      <c r="X219" s="47"/>
      <c r="Y219" s="47"/>
      <c r="Z219" s="47">
        <v>50000</v>
      </c>
      <c r="AA219" s="47"/>
      <c r="AB219" s="47">
        <v>730000</v>
      </c>
      <c r="AC219" s="47">
        <v>716500</v>
      </c>
      <c r="AD219" s="189">
        <f t="shared" si="13"/>
        <v>98.15068493150685</v>
      </c>
    </row>
    <row r="220" spans="1:30" s="3" customFormat="1" ht="31.5" customHeight="1">
      <c r="A220" s="14" t="s">
        <v>112</v>
      </c>
      <c r="B220" s="95" t="s">
        <v>294</v>
      </c>
      <c r="C220" s="96" t="s">
        <v>7</v>
      </c>
      <c r="D220" s="88">
        <v>1</v>
      </c>
      <c r="E220" s="88">
        <v>11</v>
      </c>
      <c r="F220" s="88">
        <v>1</v>
      </c>
      <c r="G220" s="88">
        <v>902</v>
      </c>
      <c r="H220" s="88">
        <v>12850</v>
      </c>
      <c r="I220" s="88">
        <v>82450</v>
      </c>
      <c r="J220" s="93" t="s">
        <v>0</v>
      </c>
      <c r="K220" s="37">
        <f>K221</f>
        <v>3667818</v>
      </c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37">
        <f>W221</f>
        <v>4263941.67</v>
      </c>
      <c r="X220" s="94"/>
      <c r="Y220" s="94"/>
      <c r="Z220" s="94"/>
      <c r="AA220" s="94"/>
      <c r="AB220" s="37">
        <f aca="true" t="shared" si="14" ref="AB220:AC222">AB221</f>
        <v>4263941.67</v>
      </c>
      <c r="AC220" s="37">
        <f t="shared" si="14"/>
        <v>2273322.73</v>
      </c>
      <c r="AD220" s="187">
        <f t="shared" si="13"/>
        <v>53.315052267119775</v>
      </c>
    </row>
    <row r="221" spans="1:30" ht="25.5">
      <c r="A221" s="5" t="s">
        <v>28</v>
      </c>
      <c r="B221" s="99" t="s">
        <v>28</v>
      </c>
      <c r="C221" s="84" t="s">
        <v>7</v>
      </c>
      <c r="D221" s="85">
        <v>1</v>
      </c>
      <c r="E221" s="85">
        <v>11</v>
      </c>
      <c r="F221" s="85">
        <v>1</v>
      </c>
      <c r="G221" s="85">
        <v>902</v>
      </c>
      <c r="H221" s="85">
        <v>12850</v>
      </c>
      <c r="I221" s="85">
        <v>82450</v>
      </c>
      <c r="J221" s="100" t="s">
        <v>29</v>
      </c>
      <c r="K221" s="34">
        <f>K222</f>
        <v>3667818</v>
      </c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>
        <f>W222</f>
        <v>4263941.67</v>
      </c>
      <c r="X221" s="34"/>
      <c r="Y221" s="34"/>
      <c r="Z221" s="34"/>
      <c r="AA221" s="34"/>
      <c r="AB221" s="34">
        <f t="shared" si="14"/>
        <v>4263941.67</v>
      </c>
      <c r="AC221" s="34">
        <f t="shared" si="14"/>
        <v>2273322.73</v>
      </c>
      <c r="AD221" s="189">
        <f t="shared" si="13"/>
        <v>53.315052267119775</v>
      </c>
    </row>
    <row r="222" spans="1:30" ht="38.25">
      <c r="A222" s="5" t="s">
        <v>78</v>
      </c>
      <c r="B222" s="99" t="s">
        <v>78</v>
      </c>
      <c r="C222" s="84" t="s">
        <v>7</v>
      </c>
      <c r="D222" s="85">
        <v>1</v>
      </c>
      <c r="E222" s="85">
        <v>11</v>
      </c>
      <c r="F222" s="85">
        <v>1</v>
      </c>
      <c r="G222" s="85">
        <v>902</v>
      </c>
      <c r="H222" s="85">
        <v>12850</v>
      </c>
      <c r="I222" s="85">
        <v>82450</v>
      </c>
      <c r="J222" s="100">
        <v>320</v>
      </c>
      <c r="K222" s="34">
        <f>K223</f>
        <v>3667818</v>
      </c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>
        <f>W223</f>
        <v>4263941.67</v>
      </c>
      <c r="X222" s="34"/>
      <c r="Y222" s="34"/>
      <c r="Z222" s="34"/>
      <c r="AA222" s="34"/>
      <c r="AB222" s="34">
        <f t="shared" si="14"/>
        <v>4263941.67</v>
      </c>
      <c r="AC222" s="34">
        <f t="shared" si="14"/>
        <v>2273322.73</v>
      </c>
      <c r="AD222" s="189">
        <f t="shared" si="13"/>
        <v>53.315052267119775</v>
      </c>
    </row>
    <row r="223" spans="1:30" ht="38.25">
      <c r="A223" s="5" t="s">
        <v>31</v>
      </c>
      <c r="B223" s="99" t="s">
        <v>31</v>
      </c>
      <c r="C223" s="84" t="s">
        <v>7</v>
      </c>
      <c r="D223" s="85">
        <v>1</v>
      </c>
      <c r="E223" s="85">
        <v>11</v>
      </c>
      <c r="F223" s="85">
        <v>1</v>
      </c>
      <c r="G223" s="85">
        <v>902</v>
      </c>
      <c r="H223" s="85">
        <v>12850</v>
      </c>
      <c r="I223" s="85">
        <v>82450</v>
      </c>
      <c r="J223" s="100" t="s">
        <v>32</v>
      </c>
      <c r="K223" s="34">
        <v>3667818</v>
      </c>
      <c r="L223" s="34"/>
      <c r="M223" s="34"/>
      <c r="N223" s="34"/>
      <c r="O223" s="34"/>
      <c r="P223" s="34"/>
      <c r="Q223" s="34"/>
      <c r="R223" s="34"/>
      <c r="S223" s="34"/>
      <c r="T223" s="34">
        <v>703811.5</v>
      </c>
      <c r="U223" s="34"/>
      <c r="V223" s="34"/>
      <c r="W223" s="34">
        <v>4263941.67</v>
      </c>
      <c r="X223" s="34"/>
      <c r="Y223" s="34"/>
      <c r="Z223" s="34"/>
      <c r="AA223" s="34"/>
      <c r="AB223" s="34">
        <v>4263941.67</v>
      </c>
      <c r="AC223" s="34">
        <v>2273322.73</v>
      </c>
      <c r="AD223" s="189">
        <f t="shared" si="13"/>
        <v>53.315052267119775</v>
      </c>
    </row>
    <row r="224" spans="1:30" s="3" customFormat="1" ht="63.75" hidden="1">
      <c r="A224" s="23" t="s">
        <v>143</v>
      </c>
      <c r="B224" s="63" t="s">
        <v>143</v>
      </c>
      <c r="C224" s="73" t="s">
        <v>7</v>
      </c>
      <c r="D224" s="64">
        <v>1</v>
      </c>
      <c r="E224" s="64">
        <v>11</v>
      </c>
      <c r="F224" s="64">
        <v>1</v>
      </c>
      <c r="G224" s="64">
        <v>902</v>
      </c>
      <c r="H224" s="64">
        <v>12880</v>
      </c>
      <c r="I224" s="64">
        <v>12880</v>
      </c>
      <c r="J224" s="41"/>
      <c r="K224" s="42">
        <f>K225</f>
        <v>0</v>
      </c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>
        <f>AB225</f>
        <v>0</v>
      </c>
      <c r="AC224" s="42"/>
      <c r="AD224" s="187" t="e">
        <f t="shared" si="13"/>
        <v>#DIV/0!</v>
      </c>
    </row>
    <row r="225" spans="1:30" ht="12.75" hidden="1">
      <c r="A225" s="20" t="s">
        <v>15</v>
      </c>
      <c r="B225" s="54" t="s">
        <v>15</v>
      </c>
      <c r="C225" s="55" t="s">
        <v>7</v>
      </c>
      <c r="D225" s="56">
        <v>1</v>
      </c>
      <c r="E225" s="56">
        <v>11</v>
      </c>
      <c r="F225" s="56">
        <v>1</v>
      </c>
      <c r="G225" s="56">
        <v>902</v>
      </c>
      <c r="H225" s="56">
        <v>12880</v>
      </c>
      <c r="I225" s="56">
        <v>12880</v>
      </c>
      <c r="J225" s="57">
        <v>800</v>
      </c>
      <c r="K225" s="47">
        <f>K226</f>
        <v>0</v>
      </c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>
        <f>AB226</f>
        <v>0</v>
      </c>
      <c r="AC225" s="47"/>
      <c r="AD225" s="187" t="e">
        <f t="shared" si="13"/>
        <v>#DIV/0!</v>
      </c>
    </row>
    <row r="226" spans="1:30" ht="12.75" hidden="1">
      <c r="A226" s="20" t="s">
        <v>200</v>
      </c>
      <c r="B226" s="54" t="s">
        <v>200</v>
      </c>
      <c r="C226" s="55" t="s">
        <v>7</v>
      </c>
      <c r="D226" s="56">
        <v>1</v>
      </c>
      <c r="E226" s="56">
        <v>11</v>
      </c>
      <c r="F226" s="56">
        <v>1</v>
      </c>
      <c r="G226" s="56">
        <v>902</v>
      </c>
      <c r="H226" s="56">
        <v>12880</v>
      </c>
      <c r="I226" s="56">
        <v>12880</v>
      </c>
      <c r="J226" s="57">
        <v>830</v>
      </c>
      <c r="K226" s="47">
        <f>K227</f>
        <v>0</v>
      </c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>
        <f>AB227</f>
        <v>0</v>
      </c>
      <c r="AC226" s="47"/>
      <c r="AD226" s="187" t="e">
        <f t="shared" si="13"/>
        <v>#DIV/0!</v>
      </c>
    </row>
    <row r="227" spans="1:30" ht="127.5" hidden="1">
      <c r="A227" s="20" t="s">
        <v>201</v>
      </c>
      <c r="B227" s="54" t="s">
        <v>201</v>
      </c>
      <c r="C227" s="55" t="s">
        <v>7</v>
      </c>
      <c r="D227" s="56">
        <v>1</v>
      </c>
      <c r="E227" s="56">
        <v>11</v>
      </c>
      <c r="F227" s="56">
        <v>1</v>
      </c>
      <c r="G227" s="56">
        <v>902</v>
      </c>
      <c r="H227" s="56">
        <v>12880</v>
      </c>
      <c r="I227" s="56">
        <v>12880</v>
      </c>
      <c r="J227" s="57">
        <v>831</v>
      </c>
      <c r="K227" s="47">
        <v>0</v>
      </c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>
        <v>0</v>
      </c>
      <c r="AC227" s="47"/>
      <c r="AD227" s="187" t="e">
        <f t="shared" si="13"/>
        <v>#DIV/0!</v>
      </c>
    </row>
    <row r="228" spans="1:30" s="3" customFormat="1" ht="26.25" customHeight="1">
      <c r="A228" s="11" t="s">
        <v>123</v>
      </c>
      <c r="B228" s="95" t="s">
        <v>295</v>
      </c>
      <c r="C228" s="96" t="s">
        <v>7</v>
      </c>
      <c r="D228" s="88">
        <v>1</v>
      </c>
      <c r="E228" s="88">
        <v>11</v>
      </c>
      <c r="F228" s="88">
        <v>1</v>
      </c>
      <c r="G228" s="88">
        <v>902</v>
      </c>
      <c r="H228" s="88">
        <v>12910</v>
      </c>
      <c r="I228" s="88">
        <v>82300</v>
      </c>
      <c r="J228" s="89"/>
      <c r="K228" s="37">
        <f>K229+K232</f>
        <v>500000</v>
      </c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>
        <f>W229+W232</f>
        <v>500000</v>
      </c>
      <c r="X228" s="37"/>
      <c r="Y228" s="37"/>
      <c r="Z228" s="37"/>
      <c r="AA228" s="37"/>
      <c r="AB228" s="37">
        <f>AB229+AB232</f>
        <v>500000</v>
      </c>
      <c r="AC228" s="37">
        <f>AC229+AC232</f>
        <v>273000</v>
      </c>
      <c r="AD228" s="187">
        <f t="shared" si="13"/>
        <v>54.6</v>
      </c>
    </row>
    <row r="229" spans="1:30" ht="38.25">
      <c r="A229" s="5" t="s">
        <v>133</v>
      </c>
      <c r="B229" s="99" t="s">
        <v>133</v>
      </c>
      <c r="C229" s="84" t="s">
        <v>7</v>
      </c>
      <c r="D229" s="85">
        <v>1</v>
      </c>
      <c r="E229" s="85">
        <v>11</v>
      </c>
      <c r="F229" s="85">
        <v>1</v>
      </c>
      <c r="G229" s="85">
        <v>902</v>
      </c>
      <c r="H229" s="85">
        <v>12910</v>
      </c>
      <c r="I229" s="85">
        <v>82300</v>
      </c>
      <c r="J229" s="100" t="s">
        <v>12</v>
      </c>
      <c r="K229" s="34">
        <f>K230</f>
        <v>449000</v>
      </c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>
        <f>W230</f>
        <v>449000</v>
      </c>
      <c r="X229" s="34"/>
      <c r="Y229" s="34"/>
      <c r="Z229" s="34"/>
      <c r="AA229" s="34"/>
      <c r="AB229" s="34">
        <f>AB230</f>
        <v>449000</v>
      </c>
      <c r="AC229" s="34">
        <f>AC230</f>
        <v>222000</v>
      </c>
      <c r="AD229" s="189">
        <f t="shared" si="13"/>
        <v>49.44320712694877</v>
      </c>
    </row>
    <row r="230" spans="1:30" ht="38.25">
      <c r="A230" s="5" t="s">
        <v>13</v>
      </c>
      <c r="B230" s="99" t="s">
        <v>13</v>
      </c>
      <c r="C230" s="84" t="s">
        <v>7</v>
      </c>
      <c r="D230" s="85">
        <v>1</v>
      </c>
      <c r="E230" s="85">
        <v>11</v>
      </c>
      <c r="F230" s="85">
        <v>1</v>
      </c>
      <c r="G230" s="85">
        <v>902</v>
      </c>
      <c r="H230" s="85">
        <v>12910</v>
      </c>
      <c r="I230" s="85">
        <v>82300</v>
      </c>
      <c r="J230" s="100" t="s">
        <v>14</v>
      </c>
      <c r="K230" s="34">
        <f>K231</f>
        <v>449000</v>
      </c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>
        <f>W231</f>
        <v>449000</v>
      </c>
      <c r="X230" s="34"/>
      <c r="Y230" s="34"/>
      <c r="Z230" s="34"/>
      <c r="AA230" s="34"/>
      <c r="AB230" s="34">
        <f>AB231</f>
        <v>449000</v>
      </c>
      <c r="AC230" s="34">
        <f>AC231</f>
        <v>222000</v>
      </c>
      <c r="AD230" s="189">
        <f t="shared" si="13"/>
        <v>49.44320712694877</v>
      </c>
    </row>
    <row r="231" spans="1:30" ht="38.25">
      <c r="A231" s="5" t="s">
        <v>134</v>
      </c>
      <c r="B231" s="99" t="s">
        <v>134</v>
      </c>
      <c r="C231" s="84" t="s">
        <v>7</v>
      </c>
      <c r="D231" s="85">
        <v>1</v>
      </c>
      <c r="E231" s="85">
        <v>11</v>
      </c>
      <c r="F231" s="85">
        <v>1</v>
      </c>
      <c r="G231" s="85">
        <v>902</v>
      </c>
      <c r="H231" s="85">
        <v>12910</v>
      </c>
      <c r="I231" s="85">
        <v>82300</v>
      </c>
      <c r="J231" s="100">
        <v>244</v>
      </c>
      <c r="K231" s="34">
        <v>449000</v>
      </c>
      <c r="L231" s="34"/>
      <c r="M231" s="34"/>
      <c r="N231" s="34"/>
      <c r="O231" s="34"/>
      <c r="P231" s="34"/>
      <c r="Q231" s="34">
        <v>50000</v>
      </c>
      <c r="R231" s="34"/>
      <c r="S231" s="34"/>
      <c r="T231" s="34"/>
      <c r="U231" s="34"/>
      <c r="V231" s="34"/>
      <c r="W231" s="34">
        <v>449000</v>
      </c>
      <c r="X231" s="34"/>
      <c r="Y231" s="34"/>
      <c r="Z231" s="34"/>
      <c r="AA231" s="34"/>
      <c r="AB231" s="34">
        <v>449000</v>
      </c>
      <c r="AC231" s="34">
        <v>222000</v>
      </c>
      <c r="AD231" s="189">
        <f t="shared" si="13"/>
        <v>49.44320712694877</v>
      </c>
    </row>
    <row r="232" spans="1:30" ht="12.75">
      <c r="A232" s="5" t="s">
        <v>15</v>
      </c>
      <c r="B232" s="99" t="s">
        <v>15</v>
      </c>
      <c r="C232" s="84" t="s">
        <v>7</v>
      </c>
      <c r="D232" s="85">
        <v>1</v>
      </c>
      <c r="E232" s="85">
        <v>11</v>
      </c>
      <c r="F232" s="85">
        <v>1</v>
      </c>
      <c r="G232" s="85">
        <v>902</v>
      </c>
      <c r="H232" s="85">
        <v>12910</v>
      </c>
      <c r="I232" s="85">
        <v>82300</v>
      </c>
      <c r="J232" s="100">
        <v>800</v>
      </c>
      <c r="K232" s="34">
        <f>K233+K235</f>
        <v>51000</v>
      </c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>
        <f>W233+W235</f>
        <v>51000</v>
      </c>
      <c r="X232" s="34"/>
      <c r="Y232" s="34"/>
      <c r="Z232" s="34"/>
      <c r="AA232" s="34"/>
      <c r="AB232" s="34">
        <f>AB233+AB235</f>
        <v>51000</v>
      </c>
      <c r="AC232" s="34">
        <f>AC233+AC235</f>
        <v>51000</v>
      </c>
      <c r="AD232" s="189">
        <f t="shared" si="13"/>
        <v>100</v>
      </c>
    </row>
    <row r="233" spans="1:30" ht="12.75" hidden="1">
      <c r="A233" s="20" t="s">
        <v>200</v>
      </c>
      <c r="B233" s="54" t="s">
        <v>200</v>
      </c>
      <c r="C233" s="55" t="s">
        <v>7</v>
      </c>
      <c r="D233" s="56">
        <v>1</v>
      </c>
      <c r="E233" s="56">
        <v>11</v>
      </c>
      <c r="F233" s="56">
        <v>1</v>
      </c>
      <c r="G233" s="56">
        <v>902</v>
      </c>
      <c r="H233" s="56">
        <v>12910</v>
      </c>
      <c r="I233" s="85">
        <v>82300</v>
      </c>
      <c r="J233" s="57">
        <v>830</v>
      </c>
      <c r="K233" s="47">
        <f>K234</f>
        <v>0</v>
      </c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>
        <f>W234</f>
        <v>0</v>
      </c>
      <c r="X233" s="47"/>
      <c r="Y233" s="47"/>
      <c r="Z233" s="47"/>
      <c r="AA233" s="47"/>
      <c r="AB233" s="47">
        <f>AB234</f>
        <v>0</v>
      </c>
      <c r="AC233" s="47">
        <f>AC234</f>
        <v>0</v>
      </c>
      <c r="AD233" s="189" t="e">
        <f t="shared" si="13"/>
        <v>#DIV/0!</v>
      </c>
    </row>
    <row r="234" spans="1:30" ht="127.5" hidden="1">
      <c r="A234" s="20" t="s">
        <v>201</v>
      </c>
      <c r="B234" s="54" t="s">
        <v>201</v>
      </c>
      <c r="C234" s="55" t="s">
        <v>7</v>
      </c>
      <c r="D234" s="56">
        <v>1</v>
      </c>
      <c r="E234" s="56">
        <v>11</v>
      </c>
      <c r="F234" s="56">
        <v>1</v>
      </c>
      <c r="G234" s="56">
        <v>902</v>
      </c>
      <c r="H234" s="56">
        <v>12910</v>
      </c>
      <c r="I234" s="85">
        <v>82300</v>
      </c>
      <c r="J234" s="57">
        <v>831</v>
      </c>
      <c r="K234" s="47">
        <v>0</v>
      </c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>
        <v>0</v>
      </c>
      <c r="X234" s="47"/>
      <c r="Y234" s="47"/>
      <c r="Z234" s="47"/>
      <c r="AA234" s="47"/>
      <c r="AB234" s="47">
        <v>0</v>
      </c>
      <c r="AC234" s="47">
        <v>0</v>
      </c>
      <c r="AD234" s="189" t="e">
        <f t="shared" si="13"/>
        <v>#DIV/0!</v>
      </c>
    </row>
    <row r="235" spans="1:30" ht="12.75">
      <c r="A235" s="5" t="s">
        <v>216</v>
      </c>
      <c r="B235" s="99" t="s">
        <v>216</v>
      </c>
      <c r="C235" s="84" t="s">
        <v>7</v>
      </c>
      <c r="D235" s="85">
        <v>1</v>
      </c>
      <c r="E235" s="85">
        <v>11</v>
      </c>
      <c r="F235" s="85">
        <v>1</v>
      </c>
      <c r="G235" s="85">
        <v>902</v>
      </c>
      <c r="H235" s="85">
        <v>12910</v>
      </c>
      <c r="I235" s="85">
        <v>82300</v>
      </c>
      <c r="J235" s="100">
        <v>850</v>
      </c>
      <c r="K235" s="34">
        <f>K236</f>
        <v>51000</v>
      </c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>
        <f>W236</f>
        <v>51000</v>
      </c>
      <c r="X235" s="34"/>
      <c r="Y235" s="34"/>
      <c r="Z235" s="34"/>
      <c r="AA235" s="34"/>
      <c r="AB235" s="34">
        <f>AB236</f>
        <v>51000</v>
      </c>
      <c r="AC235" s="34">
        <f>AC236</f>
        <v>51000</v>
      </c>
      <c r="AD235" s="189">
        <f t="shared" si="13"/>
        <v>100</v>
      </c>
    </row>
    <row r="236" spans="1:30" ht="12.75">
      <c r="A236" s="4" t="s">
        <v>215</v>
      </c>
      <c r="B236" s="99" t="s">
        <v>215</v>
      </c>
      <c r="C236" s="84" t="s">
        <v>7</v>
      </c>
      <c r="D236" s="85">
        <v>1</v>
      </c>
      <c r="E236" s="85">
        <v>11</v>
      </c>
      <c r="F236" s="85">
        <v>1</v>
      </c>
      <c r="G236" s="85">
        <v>902</v>
      </c>
      <c r="H236" s="85">
        <v>12910</v>
      </c>
      <c r="I236" s="85">
        <v>82300</v>
      </c>
      <c r="J236" s="100">
        <v>853</v>
      </c>
      <c r="K236" s="34">
        <v>51000</v>
      </c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>
        <v>51000</v>
      </c>
      <c r="X236" s="34"/>
      <c r="Y236" s="34"/>
      <c r="Z236" s="34"/>
      <c r="AA236" s="34"/>
      <c r="AB236" s="34">
        <v>51000</v>
      </c>
      <c r="AC236" s="34">
        <v>51000</v>
      </c>
      <c r="AD236" s="189">
        <f t="shared" si="13"/>
        <v>100</v>
      </c>
    </row>
    <row r="237" spans="1:30" s="3" customFormat="1" ht="32.25" customHeight="1">
      <c r="A237" s="53"/>
      <c r="B237" s="127" t="s">
        <v>319</v>
      </c>
      <c r="C237" s="96" t="s">
        <v>7</v>
      </c>
      <c r="D237" s="88">
        <v>1</v>
      </c>
      <c r="E237" s="88">
        <v>11</v>
      </c>
      <c r="F237" s="88">
        <v>1</v>
      </c>
      <c r="G237" s="88">
        <v>902</v>
      </c>
      <c r="H237" s="88"/>
      <c r="I237" s="88">
        <v>83250</v>
      </c>
      <c r="J237" s="89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>
        <f>W238</f>
        <v>50000</v>
      </c>
      <c r="X237" s="37"/>
      <c r="Y237" s="37"/>
      <c r="Z237" s="37"/>
      <c r="AA237" s="37"/>
      <c r="AB237" s="37">
        <f>AB238</f>
        <v>400000</v>
      </c>
      <c r="AC237" s="37"/>
      <c r="AD237" s="188">
        <f t="shared" si="13"/>
        <v>0</v>
      </c>
    </row>
    <row r="238" spans="1:30" ht="12.75">
      <c r="A238" s="4"/>
      <c r="B238" s="127" t="s">
        <v>322</v>
      </c>
      <c r="C238" s="84" t="s">
        <v>7</v>
      </c>
      <c r="D238" s="85">
        <v>1</v>
      </c>
      <c r="E238" s="85">
        <v>11</v>
      </c>
      <c r="F238" s="85">
        <v>1</v>
      </c>
      <c r="G238" s="85">
        <v>902</v>
      </c>
      <c r="H238" s="85"/>
      <c r="I238" s="85">
        <v>83250</v>
      </c>
      <c r="J238" s="100">
        <v>800</v>
      </c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>
        <f>W239</f>
        <v>50000</v>
      </c>
      <c r="X238" s="34"/>
      <c r="Y238" s="34"/>
      <c r="Z238" s="34"/>
      <c r="AA238" s="34"/>
      <c r="AB238" s="34">
        <f>AB239</f>
        <v>400000</v>
      </c>
      <c r="AC238" s="34"/>
      <c r="AD238" s="188">
        <f t="shared" si="13"/>
        <v>0</v>
      </c>
    </row>
    <row r="239" spans="1:30" ht="68.25" customHeight="1">
      <c r="A239" s="4"/>
      <c r="B239" s="127" t="s">
        <v>323</v>
      </c>
      <c r="C239" s="84" t="s">
        <v>7</v>
      </c>
      <c r="D239" s="85">
        <v>1</v>
      </c>
      <c r="E239" s="85">
        <v>11</v>
      </c>
      <c r="F239" s="85">
        <v>1</v>
      </c>
      <c r="G239" s="85">
        <v>902</v>
      </c>
      <c r="H239" s="85"/>
      <c r="I239" s="85">
        <v>83250</v>
      </c>
      <c r="J239" s="100">
        <v>810</v>
      </c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>
        <f>W240</f>
        <v>50000</v>
      </c>
      <c r="X239" s="34"/>
      <c r="Y239" s="34"/>
      <c r="Z239" s="34"/>
      <c r="AA239" s="34"/>
      <c r="AB239" s="34">
        <f>AB240</f>
        <v>400000</v>
      </c>
      <c r="AC239" s="34"/>
      <c r="AD239" s="188">
        <f t="shared" si="13"/>
        <v>0</v>
      </c>
    </row>
    <row r="240" spans="1:30" ht="68.25" customHeight="1">
      <c r="A240" s="4"/>
      <c r="B240" s="127" t="s">
        <v>324</v>
      </c>
      <c r="C240" s="84" t="s">
        <v>7</v>
      </c>
      <c r="D240" s="85">
        <v>1</v>
      </c>
      <c r="E240" s="85">
        <v>11</v>
      </c>
      <c r="F240" s="85">
        <v>1</v>
      </c>
      <c r="G240" s="85">
        <v>902</v>
      </c>
      <c r="H240" s="85"/>
      <c r="I240" s="85">
        <v>83250</v>
      </c>
      <c r="J240" s="100">
        <v>814</v>
      </c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>
        <v>50000</v>
      </c>
      <c r="X240" s="34"/>
      <c r="Y240" s="34"/>
      <c r="Z240" s="34"/>
      <c r="AA240" s="34"/>
      <c r="AB240" s="34">
        <v>400000</v>
      </c>
      <c r="AC240" s="34"/>
      <c r="AD240" s="188">
        <f t="shared" si="13"/>
        <v>0</v>
      </c>
    </row>
    <row r="241" spans="1:30" ht="32.25" customHeight="1">
      <c r="A241" s="4"/>
      <c r="B241" s="87" t="s">
        <v>318</v>
      </c>
      <c r="C241" s="96" t="s">
        <v>7</v>
      </c>
      <c r="D241" s="88">
        <v>1</v>
      </c>
      <c r="E241" s="88">
        <v>11</v>
      </c>
      <c r="F241" s="88">
        <v>1</v>
      </c>
      <c r="G241" s="88">
        <v>902</v>
      </c>
      <c r="H241" s="88">
        <v>12910</v>
      </c>
      <c r="I241" s="88">
        <v>83360</v>
      </c>
      <c r="J241" s="89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>
        <f>W245+W242</f>
        <v>1307084.08</v>
      </c>
      <c r="X241" s="37"/>
      <c r="Y241" s="37"/>
      <c r="Z241" s="37"/>
      <c r="AA241" s="37"/>
      <c r="AB241" s="37">
        <f>AB245+AB242</f>
        <v>1307084.08</v>
      </c>
      <c r="AC241" s="37">
        <f>AC245+AC242</f>
        <v>632125.12</v>
      </c>
      <c r="AD241" s="187">
        <f t="shared" si="13"/>
        <v>48.36147342564221</v>
      </c>
    </row>
    <row r="242" spans="1:30" ht="38.25">
      <c r="A242" s="4"/>
      <c r="B242" s="128" t="s">
        <v>255</v>
      </c>
      <c r="C242" s="84" t="s">
        <v>7</v>
      </c>
      <c r="D242" s="85">
        <v>1</v>
      </c>
      <c r="E242" s="85">
        <v>11</v>
      </c>
      <c r="F242" s="85">
        <v>1</v>
      </c>
      <c r="G242" s="85">
        <v>902</v>
      </c>
      <c r="H242" s="85" t="s">
        <v>258</v>
      </c>
      <c r="I242" s="85">
        <v>83360</v>
      </c>
      <c r="J242" s="100" t="s">
        <v>21</v>
      </c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>
        <f>W243</f>
        <v>710170.6</v>
      </c>
      <c r="X242" s="37"/>
      <c r="Y242" s="37"/>
      <c r="Z242" s="37"/>
      <c r="AA242" s="37"/>
      <c r="AB242" s="37">
        <f>AB243</f>
        <v>710170.6</v>
      </c>
      <c r="AC242" s="37">
        <f>AC243</f>
        <v>324507.6</v>
      </c>
      <c r="AD242" s="189">
        <f t="shared" si="13"/>
        <v>45.69431626710539</v>
      </c>
    </row>
    <row r="243" spans="1:30" ht="25.5">
      <c r="A243" s="4"/>
      <c r="B243" s="128" t="s">
        <v>256</v>
      </c>
      <c r="C243" s="84" t="s">
        <v>7</v>
      </c>
      <c r="D243" s="85">
        <v>1</v>
      </c>
      <c r="E243" s="85">
        <v>11</v>
      </c>
      <c r="F243" s="85">
        <v>1</v>
      </c>
      <c r="G243" s="85">
        <v>902</v>
      </c>
      <c r="H243" s="85" t="s">
        <v>258</v>
      </c>
      <c r="I243" s="85">
        <v>83360</v>
      </c>
      <c r="J243" s="100">
        <v>610</v>
      </c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4">
        <f>W244</f>
        <v>710170.6</v>
      </c>
      <c r="X243" s="37"/>
      <c r="Y243" s="37"/>
      <c r="Z243" s="37"/>
      <c r="AA243" s="37"/>
      <c r="AB243" s="34">
        <f>AB244</f>
        <v>710170.6</v>
      </c>
      <c r="AC243" s="34">
        <f>AC244</f>
        <v>324507.6</v>
      </c>
      <c r="AD243" s="189">
        <f t="shared" si="13"/>
        <v>45.69431626710539</v>
      </c>
    </row>
    <row r="244" spans="1:30" ht="76.5">
      <c r="A244" s="4"/>
      <c r="B244" s="101" t="s">
        <v>22</v>
      </c>
      <c r="C244" s="84" t="s">
        <v>7</v>
      </c>
      <c r="D244" s="85">
        <v>1</v>
      </c>
      <c r="E244" s="85">
        <v>11</v>
      </c>
      <c r="F244" s="85">
        <v>1</v>
      </c>
      <c r="G244" s="85">
        <v>902</v>
      </c>
      <c r="H244" s="85" t="s">
        <v>258</v>
      </c>
      <c r="I244" s="85">
        <v>83360</v>
      </c>
      <c r="J244" s="100">
        <v>611</v>
      </c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4">
        <v>710170.6</v>
      </c>
      <c r="X244" s="37"/>
      <c r="Y244" s="37"/>
      <c r="Z244" s="37"/>
      <c r="AA244" s="37"/>
      <c r="AB244" s="34">
        <v>710170.6</v>
      </c>
      <c r="AC244" s="34">
        <v>324507.6</v>
      </c>
      <c r="AD244" s="189">
        <f t="shared" si="13"/>
        <v>45.69431626710539</v>
      </c>
    </row>
    <row r="245" spans="1:30" ht="12.75">
      <c r="A245" s="4"/>
      <c r="B245" s="99" t="s">
        <v>15</v>
      </c>
      <c r="C245" s="85" t="s">
        <v>7</v>
      </c>
      <c r="D245" s="85">
        <v>1</v>
      </c>
      <c r="E245" s="85">
        <v>11</v>
      </c>
      <c r="F245" s="85">
        <v>1</v>
      </c>
      <c r="G245" s="85">
        <v>902</v>
      </c>
      <c r="H245" s="85">
        <v>10230</v>
      </c>
      <c r="I245" s="85">
        <v>83360</v>
      </c>
      <c r="J245" s="100" t="s">
        <v>16</v>
      </c>
      <c r="K245" s="34">
        <f>K246</f>
        <v>320819</v>
      </c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>
        <f>W246</f>
        <v>596913.48</v>
      </c>
      <c r="X245" s="34"/>
      <c r="Y245" s="34"/>
      <c r="Z245" s="34"/>
      <c r="AA245" s="34"/>
      <c r="AB245" s="34">
        <f>AB246</f>
        <v>596913.48</v>
      </c>
      <c r="AC245" s="34">
        <f>AC246</f>
        <v>307617.52</v>
      </c>
      <c r="AD245" s="189">
        <f t="shared" si="13"/>
        <v>51.53469142630185</v>
      </c>
    </row>
    <row r="246" spans="1:30" ht="12.75">
      <c r="A246" s="4"/>
      <c r="B246" s="99" t="s">
        <v>42</v>
      </c>
      <c r="C246" s="85" t="s">
        <v>7</v>
      </c>
      <c r="D246" s="85">
        <v>1</v>
      </c>
      <c r="E246" s="85">
        <v>11</v>
      </c>
      <c r="F246" s="85">
        <v>1</v>
      </c>
      <c r="G246" s="85">
        <v>902</v>
      </c>
      <c r="H246" s="85">
        <v>10230</v>
      </c>
      <c r="I246" s="85">
        <v>83360</v>
      </c>
      <c r="J246" s="100">
        <v>850</v>
      </c>
      <c r="K246" s="34">
        <f>K247+K248</f>
        <v>320819</v>
      </c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>
        <f>W247+W248+W249</f>
        <v>596913.48</v>
      </c>
      <c r="X246" s="34"/>
      <c r="Y246" s="34"/>
      <c r="Z246" s="34"/>
      <c r="AA246" s="34"/>
      <c r="AB246" s="34">
        <f>AB247+AB248+AB249</f>
        <v>596913.48</v>
      </c>
      <c r="AC246" s="34">
        <f>AC247+AC248+AC249</f>
        <v>307617.52</v>
      </c>
      <c r="AD246" s="189">
        <f t="shared" si="13"/>
        <v>51.53469142630185</v>
      </c>
    </row>
    <row r="247" spans="1:30" ht="25.5">
      <c r="A247" s="4"/>
      <c r="B247" s="99" t="s">
        <v>17</v>
      </c>
      <c r="C247" s="85" t="s">
        <v>7</v>
      </c>
      <c r="D247" s="85">
        <v>1</v>
      </c>
      <c r="E247" s="85">
        <v>11</v>
      </c>
      <c r="F247" s="85">
        <v>1</v>
      </c>
      <c r="G247" s="85">
        <v>902</v>
      </c>
      <c r="H247" s="85">
        <v>10230</v>
      </c>
      <c r="I247" s="85">
        <v>83360</v>
      </c>
      <c r="J247" s="100" t="s">
        <v>18</v>
      </c>
      <c r="K247" s="34">
        <v>130819</v>
      </c>
      <c r="L247" s="34"/>
      <c r="M247" s="34"/>
      <c r="N247" s="34"/>
      <c r="O247" s="34"/>
      <c r="P247" s="34"/>
      <c r="Q247" s="34"/>
      <c r="R247" s="34"/>
      <c r="S247" s="34"/>
      <c r="T247" s="34"/>
      <c r="U247" s="34">
        <v>-39000</v>
      </c>
      <c r="V247" s="34"/>
      <c r="W247" s="34">
        <v>455425</v>
      </c>
      <c r="X247" s="34"/>
      <c r="Y247" s="34"/>
      <c r="Z247" s="34"/>
      <c r="AA247" s="34"/>
      <c r="AB247" s="34">
        <v>455425</v>
      </c>
      <c r="AC247" s="34">
        <v>240836</v>
      </c>
      <c r="AD247" s="189">
        <f t="shared" si="13"/>
        <v>52.88159411538673</v>
      </c>
    </row>
    <row r="248" spans="1:30" ht="12.75">
      <c r="A248" s="4"/>
      <c r="B248" s="99" t="s">
        <v>137</v>
      </c>
      <c r="C248" s="85" t="s">
        <v>7</v>
      </c>
      <c r="D248" s="85">
        <v>1</v>
      </c>
      <c r="E248" s="85">
        <v>11</v>
      </c>
      <c r="F248" s="85">
        <v>1</v>
      </c>
      <c r="G248" s="85">
        <v>902</v>
      </c>
      <c r="H248" s="85">
        <v>10230</v>
      </c>
      <c r="I248" s="85">
        <v>83360</v>
      </c>
      <c r="J248" s="100" t="s">
        <v>20</v>
      </c>
      <c r="K248" s="34">
        <v>190000</v>
      </c>
      <c r="L248" s="34"/>
      <c r="M248" s="34"/>
      <c r="N248" s="34">
        <v>9200</v>
      </c>
      <c r="O248" s="34">
        <v>-10683</v>
      </c>
      <c r="P248" s="34"/>
      <c r="Q248" s="34"/>
      <c r="R248" s="34"/>
      <c r="S248" s="34"/>
      <c r="T248" s="34"/>
      <c r="U248" s="34"/>
      <c r="V248" s="34">
        <v>-110254</v>
      </c>
      <c r="W248" s="34">
        <v>94000</v>
      </c>
      <c r="X248" s="34"/>
      <c r="Y248" s="34"/>
      <c r="Z248" s="34"/>
      <c r="AA248" s="34"/>
      <c r="AB248" s="34">
        <v>94000</v>
      </c>
      <c r="AC248" s="34">
        <v>55139</v>
      </c>
      <c r="AD248" s="189">
        <f t="shared" si="13"/>
        <v>58.65851063829787</v>
      </c>
    </row>
    <row r="249" spans="1:30" ht="12.75">
      <c r="A249" s="4"/>
      <c r="B249" s="99" t="s">
        <v>214</v>
      </c>
      <c r="C249" s="85" t="s">
        <v>7</v>
      </c>
      <c r="D249" s="85">
        <v>1</v>
      </c>
      <c r="E249" s="85">
        <v>11</v>
      </c>
      <c r="F249" s="85">
        <v>1</v>
      </c>
      <c r="G249" s="85">
        <v>902</v>
      </c>
      <c r="H249" s="85">
        <v>10230</v>
      </c>
      <c r="I249" s="85">
        <v>83360</v>
      </c>
      <c r="J249" s="100">
        <v>853</v>
      </c>
      <c r="K249" s="34"/>
      <c r="L249" s="34">
        <v>8500</v>
      </c>
      <c r="M249" s="34"/>
      <c r="N249" s="34">
        <v>-8500</v>
      </c>
      <c r="O249" s="34">
        <v>10683</v>
      </c>
      <c r="P249" s="34"/>
      <c r="Q249" s="34"/>
      <c r="R249" s="34"/>
      <c r="S249" s="34"/>
      <c r="T249" s="34"/>
      <c r="U249" s="34"/>
      <c r="V249" s="34"/>
      <c r="W249" s="34">
        <v>47488.48</v>
      </c>
      <c r="X249" s="34"/>
      <c r="Y249" s="34"/>
      <c r="Z249" s="34"/>
      <c r="AA249" s="34"/>
      <c r="AB249" s="34">
        <v>47488.48</v>
      </c>
      <c r="AC249" s="34">
        <v>11642.52</v>
      </c>
      <c r="AD249" s="189">
        <f t="shared" si="13"/>
        <v>24.51651432094689</v>
      </c>
    </row>
    <row r="250" spans="1:30" s="44" customFormat="1" ht="39" customHeight="1" hidden="1">
      <c r="A250" s="19" t="s">
        <v>63</v>
      </c>
      <c r="B250" s="125" t="s">
        <v>296</v>
      </c>
      <c r="C250" s="73" t="s">
        <v>7</v>
      </c>
      <c r="D250" s="64">
        <v>1</v>
      </c>
      <c r="E250" s="64">
        <v>11</v>
      </c>
      <c r="F250" s="64">
        <v>1</v>
      </c>
      <c r="G250" s="64">
        <v>902</v>
      </c>
      <c r="H250" s="64">
        <v>13000</v>
      </c>
      <c r="I250" s="64">
        <v>80900</v>
      </c>
      <c r="J250" s="41"/>
      <c r="K250" s="42">
        <f>K251</f>
        <v>0</v>
      </c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>
        <f>AB251</f>
        <v>0</v>
      </c>
      <c r="AC250" s="42"/>
      <c r="AD250" s="187" t="e">
        <f t="shared" si="13"/>
        <v>#DIV/0!</v>
      </c>
    </row>
    <row r="251" spans="1:30" s="40" customFormat="1" ht="38.25" hidden="1">
      <c r="A251" s="20" t="s">
        <v>133</v>
      </c>
      <c r="B251" s="54" t="s">
        <v>133</v>
      </c>
      <c r="C251" s="55" t="s">
        <v>7</v>
      </c>
      <c r="D251" s="56">
        <v>1</v>
      </c>
      <c r="E251" s="56">
        <v>11</v>
      </c>
      <c r="F251" s="56">
        <v>1</v>
      </c>
      <c r="G251" s="56">
        <v>902</v>
      </c>
      <c r="H251" s="56">
        <v>13000</v>
      </c>
      <c r="I251" s="56">
        <v>80900</v>
      </c>
      <c r="J251" s="57" t="s">
        <v>12</v>
      </c>
      <c r="K251" s="47">
        <f>K252</f>
        <v>0</v>
      </c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>
        <f>AB252</f>
        <v>0</v>
      </c>
      <c r="AC251" s="47"/>
      <c r="AD251" s="187" t="e">
        <f t="shared" si="13"/>
        <v>#DIV/0!</v>
      </c>
    </row>
    <row r="252" spans="1:30" s="40" customFormat="1" ht="38.25" hidden="1">
      <c r="A252" s="20" t="s">
        <v>13</v>
      </c>
      <c r="B252" s="54" t="s">
        <v>13</v>
      </c>
      <c r="C252" s="55" t="s">
        <v>7</v>
      </c>
      <c r="D252" s="56">
        <v>1</v>
      </c>
      <c r="E252" s="56">
        <v>11</v>
      </c>
      <c r="F252" s="56">
        <v>1</v>
      </c>
      <c r="G252" s="56">
        <v>902</v>
      </c>
      <c r="H252" s="56">
        <v>13000</v>
      </c>
      <c r="I252" s="56">
        <v>80900</v>
      </c>
      <c r="J252" s="57" t="s">
        <v>14</v>
      </c>
      <c r="K252" s="47">
        <f>K253</f>
        <v>0</v>
      </c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>
        <f>AB253</f>
        <v>0</v>
      </c>
      <c r="AC252" s="47"/>
      <c r="AD252" s="187" t="e">
        <f t="shared" si="13"/>
        <v>#DIV/0!</v>
      </c>
    </row>
    <row r="253" spans="1:30" s="40" customFormat="1" ht="38.25" hidden="1">
      <c r="A253" s="20" t="s">
        <v>134</v>
      </c>
      <c r="B253" s="54" t="s">
        <v>134</v>
      </c>
      <c r="C253" s="55" t="s">
        <v>7</v>
      </c>
      <c r="D253" s="56">
        <v>1</v>
      </c>
      <c r="E253" s="56">
        <v>11</v>
      </c>
      <c r="F253" s="56">
        <v>1</v>
      </c>
      <c r="G253" s="56">
        <v>902</v>
      </c>
      <c r="H253" s="56">
        <v>13000</v>
      </c>
      <c r="I253" s="56">
        <v>80900</v>
      </c>
      <c r="J253" s="57">
        <v>244</v>
      </c>
      <c r="K253" s="47">
        <v>0</v>
      </c>
      <c r="L253" s="47"/>
      <c r="M253" s="47"/>
      <c r="N253" s="47">
        <v>29795.62</v>
      </c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>
        <v>0</v>
      </c>
      <c r="AC253" s="47"/>
      <c r="AD253" s="187" t="e">
        <f t="shared" si="13"/>
        <v>#DIV/0!</v>
      </c>
    </row>
    <row r="254" spans="1:30" ht="25.5" hidden="1">
      <c r="A254" s="19" t="s">
        <v>87</v>
      </c>
      <c r="B254" s="63" t="s">
        <v>87</v>
      </c>
      <c r="C254" s="73" t="s">
        <v>7</v>
      </c>
      <c r="D254" s="64">
        <v>1</v>
      </c>
      <c r="E254" s="64">
        <v>11</v>
      </c>
      <c r="F254" s="64">
        <v>1</v>
      </c>
      <c r="G254" s="64">
        <v>902</v>
      </c>
      <c r="H254" s="64">
        <v>13250</v>
      </c>
      <c r="I254" s="64">
        <v>13250</v>
      </c>
      <c r="J254" s="41"/>
      <c r="K254" s="42">
        <f>K255</f>
        <v>0</v>
      </c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>
        <f>AB255</f>
        <v>0</v>
      </c>
      <c r="AC254" s="42"/>
      <c r="AD254" s="187" t="e">
        <f t="shared" si="13"/>
        <v>#DIV/0!</v>
      </c>
    </row>
    <row r="255" spans="1:30" ht="38.25" hidden="1">
      <c r="A255" s="20" t="s">
        <v>133</v>
      </c>
      <c r="B255" s="54" t="s">
        <v>133</v>
      </c>
      <c r="C255" s="55" t="s">
        <v>7</v>
      </c>
      <c r="D255" s="56">
        <v>1</v>
      </c>
      <c r="E255" s="56">
        <v>11</v>
      </c>
      <c r="F255" s="56">
        <v>1</v>
      </c>
      <c r="G255" s="56">
        <v>902</v>
      </c>
      <c r="H255" s="64">
        <v>13250</v>
      </c>
      <c r="I255" s="64">
        <v>13250</v>
      </c>
      <c r="J255" s="57" t="s">
        <v>12</v>
      </c>
      <c r="K255" s="47">
        <f>K256</f>
        <v>0</v>
      </c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>
        <f>AB256</f>
        <v>0</v>
      </c>
      <c r="AC255" s="47"/>
      <c r="AD255" s="187" t="e">
        <f t="shared" si="13"/>
        <v>#DIV/0!</v>
      </c>
    </row>
    <row r="256" spans="1:30" ht="38.25" hidden="1">
      <c r="A256" s="20" t="s">
        <v>13</v>
      </c>
      <c r="B256" s="54" t="s">
        <v>13</v>
      </c>
      <c r="C256" s="55" t="s">
        <v>7</v>
      </c>
      <c r="D256" s="56">
        <v>1</v>
      </c>
      <c r="E256" s="56">
        <v>11</v>
      </c>
      <c r="F256" s="56">
        <v>1</v>
      </c>
      <c r="G256" s="56">
        <v>902</v>
      </c>
      <c r="H256" s="64">
        <v>13250</v>
      </c>
      <c r="I256" s="64">
        <v>13250</v>
      </c>
      <c r="J256" s="57" t="s">
        <v>14</v>
      </c>
      <c r="K256" s="47">
        <f>K257</f>
        <v>0</v>
      </c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>
        <f>AB257</f>
        <v>0</v>
      </c>
      <c r="AC256" s="47"/>
      <c r="AD256" s="187" t="e">
        <f t="shared" si="13"/>
        <v>#DIV/0!</v>
      </c>
    </row>
    <row r="257" spans="1:30" ht="38.25" hidden="1">
      <c r="A257" s="20" t="s">
        <v>134</v>
      </c>
      <c r="B257" s="54" t="s">
        <v>134</v>
      </c>
      <c r="C257" s="55" t="s">
        <v>7</v>
      </c>
      <c r="D257" s="56">
        <v>1</v>
      </c>
      <c r="E257" s="56">
        <v>11</v>
      </c>
      <c r="F257" s="56">
        <v>1</v>
      </c>
      <c r="G257" s="56">
        <v>902</v>
      </c>
      <c r="H257" s="64">
        <v>13250</v>
      </c>
      <c r="I257" s="64">
        <v>13250</v>
      </c>
      <c r="J257" s="57">
        <v>244</v>
      </c>
      <c r="K257" s="47">
        <v>0</v>
      </c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>
        <v>0</v>
      </c>
      <c r="AC257" s="47"/>
      <c r="AD257" s="187" t="e">
        <f t="shared" si="13"/>
        <v>#DIV/0!</v>
      </c>
    </row>
    <row r="258" spans="1:30" s="3" customFormat="1" ht="38.25">
      <c r="A258" s="19"/>
      <c r="B258" s="63" t="s">
        <v>352</v>
      </c>
      <c r="C258" s="88" t="s">
        <v>7</v>
      </c>
      <c r="D258" s="88">
        <v>1</v>
      </c>
      <c r="E258" s="88">
        <v>11</v>
      </c>
      <c r="F258" s="88">
        <v>1</v>
      </c>
      <c r="G258" s="88">
        <v>902</v>
      </c>
      <c r="H258" s="88">
        <v>10230</v>
      </c>
      <c r="I258" s="88">
        <v>83390</v>
      </c>
      <c r="J258" s="41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>
        <f>AB259</f>
        <v>1000000</v>
      </c>
      <c r="AC258" s="42"/>
      <c r="AD258" s="188">
        <f t="shared" si="13"/>
        <v>0</v>
      </c>
    </row>
    <row r="259" spans="1:30" ht="38.25">
      <c r="A259" s="20"/>
      <c r="B259" s="99" t="s">
        <v>133</v>
      </c>
      <c r="C259" s="85" t="s">
        <v>7</v>
      </c>
      <c r="D259" s="85">
        <v>1</v>
      </c>
      <c r="E259" s="85">
        <v>11</v>
      </c>
      <c r="F259" s="85">
        <v>1</v>
      </c>
      <c r="G259" s="85">
        <v>902</v>
      </c>
      <c r="H259" s="85">
        <v>10230</v>
      </c>
      <c r="I259" s="85">
        <v>83390</v>
      </c>
      <c r="J259" s="57">
        <v>200</v>
      </c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>
        <f>AB260</f>
        <v>1000000</v>
      </c>
      <c r="AC259" s="47"/>
      <c r="AD259" s="188">
        <f t="shared" si="13"/>
        <v>0</v>
      </c>
    </row>
    <row r="260" spans="1:30" ht="38.25">
      <c r="A260" s="20"/>
      <c r="B260" s="99" t="s">
        <v>13</v>
      </c>
      <c r="C260" s="85" t="s">
        <v>7</v>
      </c>
      <c r="D260" s="85">
        <v>1</v>
      </c>
      <c r="E260" s="85">
        <v>11</v>
      </c>
      <c r="F260" s="85">
        <v>1</v>
      </c>
      <c r="G260" s="85">
        <v>902</v>
      </c>
      <c r="H260" s="85">
        <v>10230</v>
      </c>
      <c r="I260" s="85">
        <v>83390</v>
      </c>
      <c r="J260" s="57">
        <v>240</v>
      </c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>
        <f>AB261</f>
        <v>1000000</v>
      </c>
      <c r="AC260" s="47"/>
      <c r="AD260" s="188">
        <f t="shared" si="13"/>
        <v>0</v>
      </c>
    </row>
    <row r="261" spans="1:30" ht="38.25">
      <c r="A261" s="20"/>
      <c r="B261" s="99" t="s">
        <v>134</v>
      </c>
      <c r="C261" s="85" t="s">
        <v>7</v>
      </c>
      <c r="D261" s="85">
        <v>1</v>
      </c>
      <c r="E261" s="85">
        <v>11</v>
      </c>
      <c r="F261" s="85">
        <v>1</v>
      </c>
      <c r="G261" s="85">
        <v>902</v>
      </c>
      <c r="H261" s="85">
        <v>10230</v>
      </c>
      <c r="I261" s="85">
        <v>83390</v>
      </c>
      <c r="J261" s="57">
        <v>244</v>
      </c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>
        <v>1000000</v>
      </c>
      <c r="AC261" s="47"/>
      <c r="AD261" s="188">
        <f t="shared" si="13"/>
        <v>0</v>
      </c>
    </row>
    <row r="262" spans="1:30" s="49" customFormat="1" ht="106.5" customHeight="1">
      <c r="A262" s="58" t="s">
        <v>113</v>
      </c>
      <c r="B262" s="129" t="s">
        <v>113</v>
      </c>
      <c r="C262" s="116" t="s">
        <v>7</v>
      </c>
      <c r="D262" s="117">
        <v>1</v>
      </c>
      <c r="E262" s="117">
        <v>11</v>
      </c>
      <c r="F262" s="117">
        <v>1</v>
      </c>
      <c r="G262" s="117">
        <v>902</v>
      </c>
      <c r="H262" s="117">
        <v>14210</v>
      </c>
      <c r="I262" s="117">
        <v>14210</v>
      </c>
      <c r="J262" s="130" t="s">
        <v>0</v>
      </c>
      <c r="K262" s="119">
        <f>K263</f>
        <v>9540</v>
      </c>
      <c r="L262" s="131"/>
      <c r="M262" s="131"/>
      <c r="N262" s="131"/>
      <c r="O262" s="131"/>
      <c r="P262" s="131"/>
      <c r="Q262" s="131"/>
      <c r="R262" s="131"/>
      <c r="S262" s="131"/>
      <c r="T262" s="131"/>
      <c r="U262" s="131"/>
      <c r="V262" s="131"/>
      <c r="W262" s="119">
        <f>W263</f>
        <v>9540</v>
      </c>
      <c r="X262" s="131"/>
      <c r="Y262" s="131"/>
      <c r="Z262" s="131"/>
      <c r="AA262" s="131"/>
      <c r="AB262" s="119">
        <f aca="true" t="shared" si="15" ref="AB262:AC264">AB263</f>
        <v>9540</v>
      </c>
      <c r="AC262" s="119">
        <f t="shared" si="15"/>
        <v>3180</v>
      </c>
      <c r="AD262" s="187">
        <f t="shared" si="13"/>
        <v>33.33333333333333</v>
      </c>
    </row>
    <row r="263" spans="1:30" s="52" customFormat="1" ht="38.25">
      <c r="A263" s="51" t="s">
        <v>66</v>
      </c>
      <c r="B263" s="120" t="s">
        <v>66</v>
      </c>
      <c r="C263" s="121" t="s">
        <v>7</v>
      </c>
      <c r="D263" s="122">
        <v>1</v>
      </c>
      <c r="E263" s="122">
        <v>11</v>
      </c>
      <c r="F263" s="122">
        <v>1</v>
      </c>
      <c r="G263" s="122">
        <v>902</v>
      </c>
      <c r="H263" s="122">
        <v>14210</v>
      </c>
      <c r="I263" s="122">
        <v>14210</v>
      </c>
      <c r="J263" s="123" t="s">
        <v>21</v>
      </c>
      <c r="K263" s="124">
        <f>K264</f>
        <v>9540</v>
      </c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>
        <f>W264</f>
        <v>9540</v>
      </c>
      <c r="X263" s="124"/>
      <c r="Y263" s="124"/>
      <c r="Z263" s="124"/>
      <c r="AA263" s="124"/>
      <c r="AB263" s="124">
        <f t="shared" si="15"/>
        <v>9540</v>
      </c>
      <c r="AC263" s="124">
        <f t="shared" si="15"/>
        <v>3180</v>
      </c>
      <c r="AD263" s="189">
        <f t="shared" si="13"/>
        <v>33.33333333333333</v>
      </c>
    </row>
    <row r="264" spans="1:30" s="52" customFormat="1" ht="12.75">
      <c r="A264" s="51" t="s">
        <v>49</v>
      </c>
      <c r="B264" s="120" t="s">
        <v>49</v>
      </c>
      <c r="C264" s="121" t="s">
        <v>7</v>
      </c>
      <c r="D264" s="122">
        <v>1</v>
      </c>
      <c r="E264" s="122">
        <v>11</v>
      </c>
      <c r="F264" s="122">
        <v>1</v>
      </c>
      <c r="G264" s="122">
        <v>902</v>
      </c>
      <c r="H264" s="122">
        <v>14210</v>
      </c>
      <c r="I264" s="122">
        <v>14210</v>
      </c>
      <c r="J264" s="123">
        <v>610</v>
      </c>
      <c r="K264" s="124">
        <f>K265</f>
        <v>9540</v>
      </c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>
        <f>W265</f>
        <v>9540</v>
      </c>
      <c r="X264" s="124"/>
      <c r="Y264" s="124"/>
      <c r="Z264" s="124"/>
      <c r="AA264" s="124"/>
      <c r="AB264" s="124">
        <f t="shared" si="15"/>
        <v>9540</v>
      </c>
      <c r="AC264" s="124">
        <f t="shared" si="15"/>
        <v>3180</v>
      </c>
      <c r="AD264" s="189">
        <f t="shared" si="13"/>
        <v>33.33333333333333</v>
      </c>
    </row>
    <row r="265" spans="1:30" s="52" customFormat="1" ht="80.25" customHeight="1">
      <c r="A265" s="51" t="s">
        <v>22</v>
      </c>
      <c r="B265" s="120" t="s">
        <v>22</v>
      </c>
      <c r="C265" s="121" t="s">
        <v>7</v>
      </c>
      <c r="D265" s="122">
        <v>1</v>
      </c>
      <c r="E265" s="122">
        <v>11</v>
      </c>
      <c r="F265" s="122">
        <v>1</v>
      </c>
      <c r="G265" s="122">
        <v>902</v>
      </c>
      <c r="H265" s="122">
        <v>14210</v>
      </c>
      <c r="I265" s="122">
        <v>14210</v>
      </c>
      <c r="J265" s="123" t="s">
        <v>23</v>
      </c>
      <c r="K265" s="124">
        <v>9540</v>
      </c>
      <c r="L265" s="124"/>
      <c r="M265" s="124"/>
      <c r="N265" s="124"/>
      <c r="O265" s="124"/>
      <c r="P265" s="124"/>
      <c r="Q265" s="124"/>
      <c r="R265" s="124"/>
      <c r="S265" s="124"/>
      <c r="T265" s="124"/>
      <c r="U265" s="124"/>
      <c r="V265" s="124"/>
      <c r="W265" s="124">
        <v>9540</v>
      </c>
      <c r="X265" s="124"/>
      <c r="Y265" s="124"/>
      <c r="Z265" s="124"/>
      <c r="AA265" s="124"/>
      <c r="AB265" s="124">
        <v>9540</v>
      </c>
      <c r="AC265" s="124">
        <v>3180</v>
      </c>
      <c r="AD265" s="189">
        <f t="shared" si="13"/>
        <v>33.33333333333333</v>
      </c>
    </row>
    <row r="266" spans="1:30" s="40" customFormat="1" ht="69.75" customHeight="1" hidden="1">
      <c r="A266" s="45" t="s">
        <v>254</v>
      </c>
      <c r="B266" s="132" t="s">
        <v>254</v>
      </c>
      <c r="C266" s="73" t="s">
        <v>7</v>
      </c>
      <c r="D266" s="64">
        <v>1</v>
      </c>
      <c r="E266" s="64">
        <v>11</v>
      </c>
      <c r="F266" s="64">
        <v>1</v>
      </c>
      <c r="G266" s="64">
        <v>902</v>
      </c>
      <c r="H266" s="64">
        <v>14230</v>
      </c>
      <c r="I266" s="64">
        <v>14230</v>
      </c>
      <c r="J266" s="41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>
        <f>AB267</f>
        <v>0</v>
      </c>
      <c r="AC266" s="42"/>
      <c r="AD266" s="189" t="e">
        <f t="shared" si="13"/>
        <v>#DIV/0!</v>
      </c>
    </row>
    <row r="267" spans="1:30" s="40" customFormat="1" ht="38.25" hidden="1">
      <c r="A267" s="46" t="s">
        <v>255</v>
      </c>
      <c r="B267" s="133" t="s">
        <v>255</v>
      </c>
      <c r="C267" s="55" t="s">
        <v>7</v>
      </c>
      <c r="D267" s="56">
        <v>1</v>
      </c>
      <c r="E267" s="56">
        <v>11</v>
      </c>
      <c r="F267" s="56">
        <v>1</v>
      </c>
      <c r="G267" s="56">
        <v>902</v>
      </c>
      <c r="H267" s="56">
        <v>14230</v>
      </c>
      <c r="I267" s="56">
        <v>14230</v>
      </c>
      <c r="J267" s="57" t="s">
        <v>21</v>
      </c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>
        <f>AB268</f>
        <v>0</v>
      </c>
      <c r="AC267" s="47"/>
      <c r="AD267" s="189" t="e">
        <f t="shared" si="13"/>
        <v>#DIV/0!</v>
      </c>
    </row>
    <row r="268" spans="1:30" s="40" customFormat="1" ht="18.75" customHeight="1" hidden="1">
      <c r="A268" s="46" t="s">
        <v>256</v>
      </c>
      <c r="B268" s="133" t="s">
        <v>256</v>
      </c>
      <c r="C268" s="55" t="s">
        <v>7</v>
      </c>
      <c r="D268" s="56">
        <v>1</v>
      </c>
      <c r="E268" s="56">
        <v>11</v>
      </c>
      <c r="F268" s="56">
        <v>1</v>
      </c>
      <c r="G268" s="56">
        <v>902</v>
      </c>
      <c r="H268" s="56">
        <v>14230</v>
      </c>
      <c r="I268" s="56">
        <v>14230</v>
      </c>
      <c r="J268" s="57">
        <v>610</v>
      </c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>
        <f>AB269</f>
        <v>0</v>
      </c>
      <c r="AC268" s="47"/>
      <c r="AD268" s="189" t="e">
        <f t="shared" si="13"/>
        <v>#DIV/0!</v>
      </c>
    </row>
    <row r="269" spans="1:30" s="40" customFormat="1" ht="25.5" hidden="1">
      <c r="A269" s="46" t="s">
        <v>257</v>
      </c>
      <c r="B269" s="133" t="s">
        <v>257</v>
      </c>
      <c r="C269" s="55" t="s">
        <v>7</v>
      </c>
      <c r="D269" s="56">
        <v>1</v>
      </c>
      <c r="E269" s="56">
        <v>11</v>
      </c>
      <c r="F269" s="56">
        <v>1</v>
      </c>
      <c r="G269" s="56">
        <v>902</v>
      </c>
      <c r="H269" s="56">
        <v>14230</v>
      </c>
      <c r="I269" s="56">
        <v>14230</v>
      </c>
      <c r="J269" s="57">
        <v>612</v>
      </c>
      <c r="K269" s="47"/>
      <c r="L269" s="47"/>
      <c r="M269" s="47"/>
      <c r="N269" s="47"/>
      <c r="O269" s="47"/>
      <c r="P269" s="47"/>
      <c r="Q269" s="47">
        <v>2100000</v>
      </c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>
        <v>0</v>
      </c>
      <c r="AC269" s="47"/>
      <c r="AD269" s="189" t="e">
        <f t="shared" si="13"/>
        <v>#DIV/0!</v>
      </c>
    </row>
    <row r="270" spans="1:30" s="40" customFormat="1" ht="47.25" customHeight="1" hidden="1">
      <c r="A270" s="45" t="s">
        <v>254</v>
      </c>
      <c r="B270" s="125" t="s">
        <v>297</v>
      </c>
      <c r="C270" s="73" t="s">
        <v>7</v>
      </c>
      <c r="D270" s="64">
        <v>1</v>
      </c>
      <c r="E270" s="64">
        <v>11</v>
      </c>
      <c r="F270" s="64">
        <v>1</v>
      </c>
      <c r="G270" s="64">
        <v>902</v>
      </c>
      <c r="H270" s="64" t="s">
        <v>258</v>
      </c>
      <c r="I270" s="64" t="s">
        <v>258</v>
      </c>
      <c r="J270" s="41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>
        <f>AB271</f>
        <v>0</v>
      </c>
      <c r="AC270" s="47"/>
      <c r="AD270" s="189" t="e">
        <f t="shared" si="13"/>
        <v>#DIV/0!</v>
      </c>
    </row>
    <row r="271" spans="1:30" s="40" customFormat="1" ht="38.25" hidden="1">
      <c r="A271" s="46" t="s">
        <v>255</v>
      </c>
      <c r="B271" s="133" t="s">
        <v>255</v>
      </c>
      <c r="C271" s="55" t="s">
        <v>7</v>
      </c>
      <c r="D271" s="56">
        <v>1</v>
      </c>
      <c r="E271" s="56">
        <v>11</v>
      </c>
      <c r="F271" s="56">
        <v>1</v>
      </c>
      <c r="G271" s="56">
        <v>902</v>
      </c>
      <c r="H271" s="56" t="s">
        <v>258</v>
      </c>
      <c r="I271" s="56" t="s">
        <v>258</v>
      </c>
      <c r="J271" s="57" t="s">
        <v>21</v>
      </c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>
        <f>AB272</f>
        <v>0</v>
      </c>
      <c r="AC271" s="47"/>
      <c r="AD271" s="189" t="e">
        <f t="shared" si="13"/>
        <v>#DIV/0!</v>
      </c>
    </row>
    <row r="272" spans="1:30" s="40" customFormat="1" ht="25.5" hidden="1">
      <c r="A272" s="46" t="s">
        <v>256</v>
      </c>
      <c r="B272" s="133" t="s">
        <v>256</v>
      </c>
      <c r="C272" s="55" t="s">
        <v>7</v>
      </c>
      <c r="D272" s="56">
        <v>1</v>
      </c>
      <c r="E272" s="56">
        <v>11</v>
      </c>
      <c r="F272" s="56">
        <v>1</v>
      </c>
      <c r="G272" s="56">
        <v>902</v>
      </c>
      <c r="H272" s="56" t="s">
        <v>258</v>
      </c>
      <c r="I272" s="56" t="s">
        <v>258</v>
      </c>
      <c r="J272" s="57">
        <v>610</v>
      </c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>
        <f>AB273</f>
        <v>0</v>
      </c>
      <c r="AC272" s="47"/>
      <c r="AD272" s="189" t="e">
        <f t="shared" si="13"/>
        <v>#DIV/0!</v>
      </c>
    </row>
    <row r="273" spans="1:30" s="40" customFormat="1" ht="25.5" hidden="1">
      <c r="A273" s="46" t="s">
        <v>257</v>
      </c>
      <c r="B273" s="133" t="s">
        <v>257</v>
      </c>
      <c r="C273" s="55" t="s">
        <v>7</v>
      </c>
      <c r="D273" s="56">
        <v>1</v>
      </c>
      <c r="E273" s="56">
        <v>11</v>
      </c>
      <c r="F273" s="56">
        <v>1</v>
      </c>
      <c r="G273" s="56">
        <v>902</v>
      </c>
      <c r="H273" s="56" t="s">
        <v>258</v>
      </c>
      <c r="I273" s="56" t="s">
        <v>258</v>
      </c>
      <c r="J273" s="57">
        <v>612</v>
      </c>
      <c r="K273" s="47"/>
      <c r="L273" s="47"/>
      <c r="M273" s="47"/>
      <c r="N273" s="47"/>
      <c r="O273" s="47"/>
      <c r="P273" s="47"/>
      <c r="Q273" s="47">
        <v>2822675.17</v>
      </c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>
        <v>0</v>
      </c>
      <c r="AC273" s="47"/>
      <c r="AD273" s="189" t="e">
        <f t="shared" si="13"/>
        <v>#DIV/0!</v>
      </c>
    </row>
    <row r="274" spans="1:30" s="49" customFormat="1" ht="57.75" customHeight="1">
      <c r="A274" s="58" t="s">
        <v>37</v>
      </c>
      <c r="B274" s="129" t="s">
        <v>37</v>
      </c>
      <c r="C274" s="116" t="s">
        <v>7</v>
      </c>
      <c r="D274" s="117">
        <v>1</v>
      </c>
      <c r="E274" s="117">
        <v>11</v>
      </c>
      <c r="F274" s="117">
        <v>1</v>
      </c>
      <c r="G274" s="117">
        <v>902</v>
      </c>
      <c r="H274" s="117">
        <v>16710</v>
      </c>
      <c r="I274" s="117">
        <v>16710</v>
      </c>
      <c r="J274" s="130" t="s">
        <v>0</v>
      </c>
      <c r="K274" s="119">
        <f>K275</f>
        <v>144000</v>
      </c>
      <c r="L274" s="131"/>
      <c r="M274" s="131"/>
      <c r="N274" s="131"/>
      <c r="O274" s="131"/>
      <c r="P274" s="131"/>
      <c r="Q274" s="131"/>
      <c r="R274" s="131"/>
      <c r="S274" s="131"/>
      <c r="T274" s="131"/>
      <c r="U274" s="131"/>
      <c r="V274" s="131"/>
      <c r="W274" s="119">
        <f>W275</f>
        <v>93000</v>
      </c>
      <c r="X274" s="131"/>
      <c r="Y274" s="131"/>
      <c r="Z274" s="131"/>
      <c r="AA274" s="131"/>
      <c r="AB274" s="119">
        <f>AB275</f>
        <v>93000</v>
      </c>
      <c r="AC274" s="119">
        <f>AC275</f>
        <v>59500</v>
      </c>
      <c r="AD274" s="189">
        <f aca="true" t="shared" si="16" ref="AD274:AD337">AC274/AB274*100</f>
        <v>63.97849462365591</v>
      </c>
    </row>
    <row r="275" spans="1:30" s="52" customFormat="1" ht="25.5">
      <c r="A275" s="51" t="s">
        <v>28</v>
      </c>
      <c r="B275" s="120" t="s">
        <v>28</v>
      </c>
      <c r="C275" s="121" t="s">
        <v>7</v>
      </c>
      <c r="D275" s="122">
        <v>1</v>
      </c>
      <c r="E275" s="122">
        <v>11</v>
      </c>
      <c r="F275" s="122">
        <v>1</v>
      </c>
      <c r="G275" s="122">
        <v>902</v>
      </c>
      <c r="H275" s="122">
        <v>16710</v>
      </c>
      <c r="I275" s="122">
        <v>16710</v>
      </c>
      <c r="J275" s="123">
        <v>300</v>
      </c>
      <c r="K275" s="124">
        <f>K276</f>
        <v>144000</v>
      </c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>
        <f>W276</f>
        <v>93000</v>
      </c>
      <c r="X275" s="124"/>
      <c r="Y275" s="124"/>
      <c r="Z275" s="124"/>
      <c r="AA275" s="124"/>
      <c r="AB275" s="124">
        <f>AB276</f>
        <v>93000</v>
      </c>
      <c r="AC275" s="124">
        <f>AC276</f>
        <v>59500</v>
      </c>
      <c r="AD275" s="189">
        <f t="shared" si="16"/>
        <v>63.97849462365591</v>
      </c>
    </row>
    <row r="276" spans="1:30" s="52" customFormat="1" ht="38.25">
      <c r="A276" s="51" t="s">
        <v>78</v>
      </c>
      <c r="B276" s="120" t="s">
        <v>78</v>
      </c>
      <c r="C276" s="121" t="s">
        <v>7</v>
      </c>
      <c r="D276" s="122">
        <v>1</v>
      </c>
      <c r="E276" s="122">
        <v>11</v>
      </c>
      <c r="F276" s="122">
        <v>1</v>
      </c>
      <c r="G276" s="122">
        <v>902</v>
      </c>
      <c r="H276" s="122">
        <v>16710</v>
      </c>
      <c r="I276" s="122">
        <v>16710</v>
      </c>
      <c r="J276" s="123">
        <v>320</v>
      </c>
      <c r="K276" s="124">
        <f>K278</f>
        <v>144000</v>
      </c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>
        <f>W278+W277</f>
        <v>93000</v>
      </c>
      <c r="X276" s="124"/>
      <c r="Y276" s="124"/>
      <c r="Z276" s="124"/>
      <c r="AA276" s="124"/>
      <c r="AB276" s="124">
        <f>AB278+AB277</f>
        <v>93000</v>
      </c>
      <c r="AC276" s="124">
        <f>AC278+AC277</f>
        <v>59500</v>
      </c>
      <c r="AD276" s="189">
        <f t="shared" si="16"/>
        <v>63.97849462365591</v>
      </c>
    </row>
    <row r="277" spans="1:30" s="52" customFormat="1" ht="38.25">
      <c r="A277" s="51"/>
      <c r="B277" s="120" t="s">
        <v>31</v>
      </c>
      <c r="C277" s="121" t="s">
        <v>7</v>
      </c>
      <c r="D277" s="122">
        <v>1</v>
      </c>
      <c r="E277" s="122">
        <v>11</v>
      </c>
      <c r="F277" s="122">
        <v>1</v>
      </c>
      <c r="G277" s="122">
        <v>902</v>
      </c>
      <c r="H277" s="122">
        <v>16710</v>
      </c>
      <c r="I277" s="122">
        <v>16710</v>
      </c>
      <c r="J277" s="123">
        <v>321</v>
      </c>
      <c r="K277" s="124"/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>
        <v>93000</v>
      </c>
      <c r="AB277" s="124">
        <f>AA277</f>
        <v>93000</v>
      </c>
      <c r="AC277" s="124">
        <v>59500</v>
      </c>
      <c r="AD277" s="189">
        <f t="shared" si="16"/>
        <v>63.97849462365591</v>
      </c>
    </row>
    <row r="278" spans="1:30" s="52" customFormat="1" ht="38.25">
      <c r="A278" s="51" t="s">
        <v>30</v>
      </c>
      <c r="B278" s="120" t="s">
        <v>30</v>
      </c>
      <c r="C278" s="121" t="s">
        <v>7</v>
      </c>
      <c r="D278" s="122">
        <v>1</v>
      </c>
      <c r="E278" s="122">
        <v>11</v>
      </c>
      <c r="F278" s="122">
        <v>1</v>
      </c>
      <c r="G278" s="122">
        <v>902</v>
      </c>
      <c r="H278" s="122">
        <v>16710</v>
      </c>
      <c r="I278" s="122">
        <v>16710</v>
      </c>
      <c r="J278" s="123">
        <v>323</v>
      </c>
      <c r="K278" s="124">
        <v>144000</v>
      </c>
      <c r="L278" s="124"/>
      <c r="M278" s="124"/>
      <c r="N278" s="124"/>
      <c r="O278" s="124"/>
      <c r="P278" s="124"/>
      <c r="Q278" s="124"/>
      <c r="R278" s="124"/>
      <c r="S278" s="124"/>
      <c r="T278" s="124"/>
      <c r="U278" s="124"/>
      <c r="V278" s="124"/>
      <c r="W278" s="124">
        <v>93000</v>
      </c>
      <c r="X278" s="124"/>
      <c r="Y278" s="124"/>
      <c r="Z278" s="124"/>
      <c r="AA278" s="124">
        <v>-93000</v>
      </c>
      <c r="AB278" s="176">
        <f>93000+AA278</f>
        <v>0</v>
      </c>
      <c r="AC278" s="124"/>
      <c r="AD278" s="188" t="e">
        <f t="shared" si="16"/>
        <v>#DIV/0!</v>
      </c>
    </row>
    <row r="279" spans="1:30" s="49" customFormat="1" ht="192.75" customHeight="1">
      <c r="A279" s="60" t="s">
        <v>38</v>
      </c>
      <c r="B279" s="173" t="s">
        <v>331</v>
      </c>
      <c r="C279" s="116" t="s">
        <v>7</v>
      </c>
      <c r="D279" s="117">
        <v>1</v>
      </c>
      <c r="E279" s="117">
        <v>11</v>
      </c>
      <c r="F279" s="117">
        <v>1</v>
      </c>
      <c r="G279" s="117">
        <v>902</v>
      </c>
      <c r="H279" s="117">
        <v>16720</v>
      </c>
      <c r="I279" s="117">
        <v>16721</v>
      </c>
      <c r="J279" s="130"/>
      <c r="K279" s="119">
        <f>K280+K290</f>
        <v>23898100</v>
      </c>
      <c r="L279" s="131"/>
      <c r="M279" s="131"/>
      <c r="N279" s="131"/>
      <c r="O279" s="131"/>
      <c r="P279" s="131"/>
      <c r="Q279" s="131"/>
      <c r="R279" s="131"/>
      <c r="S279" s="131"/>
      <c r="T279" s="131"/>
      <c r="U279" s="131"/>
      <c r="V279" s="131"/>
      <c r="W279" s="119">
        <f>W280</f>
        <v>1563080</v>
      </c>
      <c r="X279" s="131"/>
      <c r="Y279" s="131"/>
      <c r="Z279" s="131"/>
      <c r="AA279" s="131"/>
      <c r="AB279" s="119">
        <f>AB280</f>
        <v>1563080</v>
      </c>
      <c r="AC279" s="119">
        <f>AC280</f>
        <v>684812.58</v>
      </c>
      <c r="AD279" s="187">
        <f t="shared" si="16"/>
        <v>43.81174220129488</v>
      </c>
    </row>
    <row r="280" spans="1:30" s="52" customFormat="1" ht="81" customHeight="1">
      <c r="A280" s="51" t="s">
        <v>8</v>
      </c>
      <c r="B280" s="120" t="s">
        <v>8</v>
      </c>
      <c r="C280" s="121" t="s">
        <v>7</v>
      </c>
      <c r="D280" s="122">
        <v>1</v>
      </c>
      <c r="E280" s="122">
        <v>11</v>
      </c>
      <c r="F280" s="122">
        <v>1</v>
      </c>
      <c r="G280" s="122">
        <v>902</v>
      </c>
      <c r="H280" s="122">
        <v>16720</v>
      </c>
      <c r="I280" s="122">
        <v>16721</v>
      </c>
      <c r="J280" s="123">
        <v>100</v>
      </c>
      <c r="K280" s="124">
        <f>K281</f>
        <v>1502960</v>
      </c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>
        <f>W281</f>
        <v>1563080</v>
      </c>
      <c r="X280" s="124"/>
      <c r="Y280" s="124"/>
      <c r="Z280" s="124"/>
      <c r="AA280" s="124"/>
      <c r="AB280" s="124">
        <f>AB281</f>
        <v>1563080</v>
      </c>
      <c r="AC280" s="124">
        <f>AC281</f>
        <v>684812.58</v>
      </c>
      <c r="AD280" s="189">
        <f t="shared" si="16"/>
        <v>43.81174220129488</v>
      </c>
    </row>
    <row r="281" spans="1:30" s="52" customFormat="1" ht="41.25" customHeight="1">
      <c r="A281" s="51" t="s">
        <v>10</v>
      </c>
      <c r="B281" s="120" t="s">
        <v>10</v>
      </c>
      <c r="C281" s="121" t="s">
        <v>7</v>
      </c>
      <c r="D281" s="122">
        <v>1</v>
      </c>
      <c r="E281" s="122">
        <v>11</v>
      </c>
      <c r="F281" s="122">
        <v>1</v>
      </c>
      <c r="G281" s="122">
        <v>902</v>
      </c>
      <c r="H281" s="122">
        <v>16720</v>
      </c>
      <c r="I281" s="122">
        <v>16721</v>
      </c>
      <c r="J281" s="123">
        <v>120</v>
      </c>
      <c r="K281" s="124">
        <f>K282+K284</f>
        <v>1502960</v>
      </c>
      <c r="L281" s="124"/>
      <c r="M281" s="124"/>
      <c r="N281" s="124"/>
      <c r="O281" s="124"/>
      <c r="P281" s="124"/>
      <c r="Q281" s="124"/>
      <c r="R281" s="124"/>
      <c r="S281" s="124"/>
      <c r="T281" s="124"/>
      <c r="U281" s="124"/>
      <c r="V281" s="124"/>
      <c r="W281" s="124">
        <f>W282+W284</f>
        <v>1563080</v>
      </c>
      <c r="X281" s="124"/>
      <c r="Y281" s="124"/>
      <c r="Z281" s="124"/>
      <c r="AA281" s="124"/>
      <c r="AB281" s="124">
        <f>AB282+AB284+AB283</f>
        <v>1563080</v>
      </c>
      <c r="AC281" s="124">
        <f>AC282+AC284</f>
        <v>684812.58</v>
      </c>
      <c r="AD281" s="189">
        <f t="shared" si="16"/>
        <v>43.81174220129488</v>
      </c>
    </row>
    <row r="282" spans="1:30" s="52" customFormat="1" ht="40.5" customHeight="1">
      <c r="A282" s="51" t="s">
        <v>131</v>
      </c>
      <c r="B282" s="120" t="s">
        <v>131</v>
      </c>
      <c r="C282" s="121" t="s">
        <v>7</v>
      </c>
      <c r="D282" s="122">
        <v>1</v>
      </c>
      <c r="E282" s="122">
        <v>11</v>
      </c>
      <c r="F282" s="122">
        <v>1</v>
      </c>
      <c r="G282" s="122">
        <v>902</v>
      </c>
      <c r="H282" s="122">
        <v>16720</v>
      </c>
      <c r="I282" s="122">
        <v>16721</v>
      </c>
      <c r="J282" s="123">
        <v>121</v>
      </c>
      <c r="K282" s="124">
        <v>1154347.16</v>
      </c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>
        <v>1200522.27</v>
      </c>
      <c r="X282" s="124"/>
      <c r="Y282" s="124"/>
      <c r="Z282" s="124"/>
      <c r="AA282" s="124"/>
      <c r="AB282" s="124">
        <v>1150522.27</v>
      </c>
      <c r="AC282" s="124">
        <v>534088</v>
      </c>
      <c r="AD282" s="189">
        <f t="shared" si="16"/>
        <v>46.42135262622948</v>
      </c>
    </row>
    <row r="283" spans="1:30" s="52" customFormat="1" ht="60.75" customHeight="1">
      <c r="A283" s="51"/>
      <c r="B283" s="99" t="s">
        <v>57</v>
      </c>
      <c r="C283" s="121" t="s">
        <v>7</v>
      </c>
      <c r="D283" s="122">
        <v>1</v>
      </c>
      <c r="E283" s="122">
        <v>11</v>
      </c>
      <c r="F283" s="122">
        <v>1</v>
      </c>
      <c r="G283" s="122">
        <v>902</v>
      </c>
      <c r="H283" s="122">
        <v>16720</v>
      </c>
      <c r="I283" s="122">
        <v>16721</v>
      </c>
      <c r="J283" s="123">
        <v>122</v>
      </c>
      <c r="K283" s="124"/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>
        <v>50000</v>
      </c>
      <c r="AC283" s="124"/>
      <c r="AD283" s="188">
        <f t="shared" si="16"/>
        <v>0</v>
      </c>
    </row>
    <row r="284" spans="1:30" s="52" customFormat="1" ht="71.25" customHeight="1">
      <c r="A284" s="51" t="s">
        <v>132</v>
      </c>
      <c r="B284" s="120" t="s">
        <v>132</v>
      </c>
      <c r="C284" s="121" t="s">
        <v>7</v>
      </c>
      <c r="D284" s="122">
        <v>1</v>
      </c>
      <c r="E284" s="122">
        <v>11</v>
      </c>
      <c r="F284" s="122">
        <v>1</v>
      </c>
      <c r="G284" s="122">
        <v>902</v>
      </c>
      <c r="H284" s="122">
        <v>16720</v>
      </c>
      <c r="I284" s="122">
        <v>16721</v>
      </c>
      <c r="J284" s="123">
        <v>129</v>
      </c>
      <c r="K284" s="124">
        <v>348612.84</v>
      </c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>
        <v>362557.73</v>
      </c>
      <c r="X284" s="124"/>
      <c r="Y284" s="124"/>
      <c r="Z284" s="124"/>
      <c r="AA284" s="124"/>
      <c r="AB284" s="124">
        <v>362557.73</v>
      </c>
      <c r="AC284" s="124">
        <v>150724.58</v>
      </c>
      <c r="AD284" s="189">
        <f t="shared" si="16"/>
        <v>41.572573835344784</v>
      </c>
    </row>
    <row r="285" spans="1:30" s="52" customFormat="1" ht="169.5" customHeight="1">
      <c r="A285" s="51"/>
      <c r="B285" s="173" t="s">
        <v>332</v>
      </c>
      <c r="C285" s="116" t="s">
        <v>7</v>
      </c>
      <c r="D285" s="117">
        <v>1</v>
      </c>
      <c r="E285" s="117">
        <v>11</v>
      </c>
      <c r="F285" s="117">
        <v>1</v>
      </c>
      <c r="G285" s="117">
        <v>902</v>
      </c>
      <c r="H285" s="117">
        <v>16720</v>
      </c>
      <c r="I285" s="117">
        <v>16722</v>
      </c>
      <c r="J285" s="118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>
        <f>W286</f>
        <v>34990</v>
      </c>
      <c r="X285" s="119"/>
      <c r="Y285" s="119"/>
      <c r="Z285" s="119"/>
      <c r="AA285" s="119"/>
      <c r="AB285" s="119">
        <f aca="true" t="shared" si="17" ref="AB285:AC287">AB286</f>
        <v>34990</v>
      </c>
      <c r="AC285" s="119">
        <f t="shared" si="17"/>
        <v>28000</v>
      </c>
      <c r="AD285" s="189">
        <f t="shared" si="16"/>
        <v>80.02286367533581</v>
      </c>
    </row>
    <row r="286" spans="1:30" s="52" customFormat="1" ht="38.25">
      <c r="A286" s="51"/>
      <c r="B286" s="120" t="s">
        <v>133</v>
      </c>
      <c r="C286" s="121" t="s">
        <v>7</v>
      </c>
      <c r="D286" s="122">
        <v>1</v>
      </c>
      <c r="E286" s="122">
        <v>11</v>
      </c>
      <c r="F286" s="122">
        <v>1</v>
      </c>
      <c r="G286" s="122">
        <v>902</v>
      </c>
      <c r="H286" s="122">
        <v>16720</v>
      </c>
      <c r="I286" s="122">
        <v>16722</v>
      </c>
      <c r="J286" s="123">
        <v>200</v>
      </c>
      <c r="K286" s="124"/>
      <c r="L286" s="124"/>
      <c r="M286" s="124"/>
      <c r="N286" s="124"/>
      <c r="O286" s="124"/>
      <c r="P286" s="124"/>
      <c r="Q286" s="124"/>
      <c r="R286" s="124"/>
      <c r="S286" s="124"/>
      <c r="T286" s="124"/>
      <c r="U286" s="124"/>
      <c r="V286" s="124"/>
      <c r="W286" s="124">
        <f>W287</f>
        <v>34990</v>
      </c>
      <c r="X286" s="124"/>
      <c r="Y286" s="124"/>
      <c r="Z286" s="124"/>
      <c r="AA286" s="124"/>
      <c r="AB286" s="124">
        <f t="shared" si="17"/>
        <v>34990</v>
      </c>
      <c r="AC286" s="124">
        <f t="shared" si="17"/>
        <v>28000</v>
      </c>
      <c r="AD286" s="189">
        <f t="shared" si="16"/>
        <v>80.02286367533581</v>
      </c>
    </row>
    <row r="287" spans="1:30" s="52" customFormat="1" ht="38.25">
      <c r="A287" s="51"/>
      <c r="B287" s="120" t="s">
        <v>13</v>
      </c>
      <c r="C287" s="121" t="s">
        <v>7</v>
      </c>
      <c r="D287" s="122">
        <v>1</v>
      </c>
      <c r="E287" s="122">
        <v>11</v>
      </c>
      <c r="F287" s="122">
        <v>1</v>
      </c>
      <c r="G287" s="122">
        <v>902</v>
      </c>
      <c r="H287" s="122">
        <v>16720</v>
      </c>
      <c r="I287" s="122">
        <v>16722</v>
      </c>
      <c r="J287" s="123">
        <v>240</v>
      </c>
      <c r="K287" s="124"/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>
        <f>W288</f>
        <v>34990</v>
      </c>
      <c r="X287" s="124"/>
      <c r="Y287" s="124"/>
      <c r="Z287" s="124"/>
      <c r="AA287" s="124"/>
      <c r="AB287" s="124">
        <f t="shared" si="17"/>
        <v>34990</v>
      </c>
      <c r="AC287" s="124">
        <f t="shared" si="17"/>
        <v>28000</v>
      </c>
      <c r="AD287" s="189">
        <f t="shared" si="16"/>
        <v>80.02286367533581</v>
      </c>
    </row>
    <row r="288" spans="1:30" s="52" customFormat="1" ht="38.25">
      <c r="A288" s="51"/>
      <c r="B288" s="120" t="s">
        <v>134</v>
      </c>
      <c r="C288" s="121" t="s">
        <v>7</v>
      </c>
      <c r="D288" s="122">
        <v>1</v>
      </c>
      <c r="E288" s="122">
        <v>11</v>
      </c>
      <c r="F288" s="122">
        <v>1</v>
      </c>
      <c r="G288" s="122">
        <v>902</v>
      </c>
      <c r="H288" s="122">
        <v>16720</v>
      </c>
      <c r="I288" s="122">
        <v>16722</v>
      </c>
      <c r="J288" s="123">
        <v>244</v>
      </c>
      <c r="K288" s="124"/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>
        <v>34990</v>
      </c>
      <c r="X288" s="124"/>
      <c r="Y288" s="124"/>
      <c r="Z288" s="124"/>
      <c r="AA288" s="124"/>
      <c r="AB288" s="124">
        <v>34990</v>
      </c>
      <c r="AC288" s="124">
        <v>28000</v>
      </c>
      <c r="AD288" s="189">
        <f t="shared" si="16"/>
        <v>80.02286367533581</v>
      </c>
    </row>
    <row r="289" spans="1:30" s="52" customFormat="1" ht="195" customHeight="1">
      <c r="A289" s="51"/>
      <c r="B289" s="173" t="s">
        <v>330</v>
      </c>
      <c r="C289" s="116" t="s">
        <v>7</v>
      </c>
      <c r="D289" s="117">
        <v>1</v>
      </c>
      <c r="E289" s="117">
        <v>11</v>
      </c>
      <c r="F289" s="117">
        <v>1</v>
      </c>
      <c r="G289" s="117">
        <v>902</v>
      </c>
      <c r="H289" s="117">
        <v>16720</v>
      </c>
      <c r="I289" s="117">
        <v>16723</v>
      </c>
      <c r="J289" s="123"/>
      <c r="K289" s="124"/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19">
        <f>W290</f>
        <v>22972030</v>
      </c>
      <c r="X289" s="124"/>
      <c r="Y289" s="124"/>
      <c r="Z289" s="124"/>
      <c r="AA289" s="124"/>
      <c r="AB289" s="119">
        <f>AB290</f>
        <v>22972030</v>
      </c>
      <c r="AC289" s="119">
        <f>AC290</f>
        <v>10816925</v>
      </c>
      <c r="AD289" s="187">
        <f t="shared" si="16"/>
        <v>47.087371033382766</v>
      </c>
    </row>
    <row r="290" spans="1:30" s="52" customFormat="1" ht="25.5">
      <c r="A290" s="51" t="s">
        <v>28</v>
      </c>
      <c r="B290" s="120" t="s">
        <v>28</v>
      </c>
      <c r="C290" s="121" t="s">
        <v>7</v>
      </c>
      <c r="D290" s="122">
        <v>1</v>
      </c>
      <c r="E290" s="122">
        <v>11</v>
      </c>
      <c r="F290" s="122">
        <v>1</v>
      </c>
      <c r="G290" s="122">
        <v>902</v>
      </c>
      <c r="H290" s="122">
        <v>16720</v>
      </c>
      <c r="I290" s="122">
        <v>16723</v>
      </c>
      <c r="J290" s="123">
        <v>300</v>
      </c>
      <c r="K290" s="124">
        <f>K291+K293</f>
        <v>22395140</v>
      </c>
      <c r="L290" s="124"/>
      <c r="M290" s="124"/>
      <c r="N290" s="124"/>
      <c r="O290" s="124"/>
      <c r="P290" s="124"/>
      <c r="Q290" s="124"/>
      <c r="R290" s="124"/>
      <c r="S290" s="124"/>
      <c r="T290" s="124"/>
      <c r="U290" s="124"/>
      <c r="V290" s="124"/>
      <c r="W290" s="124">
        <f>W291+W293</f>
        <v>22972030</v>
      </c>
      <c r="X290" s="124"/>
      <c r="Y290" s="124"/>
      <c r="Z290" s="124"/>
      <c r="AA290" s="124"/>
      <c r="AB290" s="124">
        <f>AB291+AB293</f>
        <v>22972030</v>
      </c>
      <c r="AC290" s="124">
        <f>AC291+AC293</f>
        <v>10816925</v>
      </c>
      <c r="AD290" s="189">
        <f t="shared" si="16"/>
        <v>47.087371033382766</v>
      </c>
    </row>
    <row r="291" spans="1:30" s="52" customFormat="1" ht="25.5">
      <c r="A291" s="51" t="s">
        <v>50</v>
      </c>
      <c r="B291" s="120" t="s">
        <v>50</v>
      </c>
      <c r="C291" s="121" t="s">
        <v>7</v>
      </c>
      <c r="D291" s="122">
        <v>1</v>
      </c>
      <c r="E291" s="122">
        <v>11</v>
      </c>
      <c r="F291" s="122">
        <v>1</v>
      </c>
      <c r="G291" s="122">
        <v>902</v>
      </c>
      <c r="H291" s="122">
        <v>16720</v>
      </c>
      <c r="I291" s="122">
        <v>16723</v>
      </c>
      <c r="J291" s="123">
        <v>310</v>
      </c>
      <c r="K291" s="124">
        <f>K292</f>
        <v>18267180</v>
      </c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>
        <f>W292</f>
        <v>18737172</v>
      </c>
      <c r="X291" s="124"/>
      <c r="Y291" s="124"/>
      <c r="Z291" s="124"/>
      <c r="AA291" s="124"/>
      <c r="AB291" s="124">
        <f>AB292</f>
        <v>18737172</v>
      </c>
      <c r="AC291" s="124">
        <f>AC292</f>
        <v>8724960</v>
      </c>
      <c r="AD291" s="189">
        <f t="shared" si="16"/>
        <v>46.56497789527683</v>
      </c>
    </row>
    <row r="292" spans="1:30" s="52" customFormat="1" ht="38.25">
      <c r="A292" s="51" t="s">
        <v>33</v>
      </c>
      <c r="B292" s="120" t="s">
        <v>33</v>
      </c>
      <c r="C292" s="121" t="s">
        <v>7</v>
      </c>
      <c r="D292" s="122">
        <v>1</v>
      </c>
      <c r="E292" s="122">
        <v>11</v>
      </c>
      <c r="F292" s="122">
        <v>1</v>
      </c>
      <c r="G292" s="122">
        <v>902</v>
      </c>
      <c r="H292" s="122">
        <v>16720</v>
      </c>
      <c r="I292" s="122">
        <v>16723</v>
      </c>
      <c r="J292" s="123">
        <v>313</v>
      </c>
      <c r="K292" s="124">
        <v>18267180</v>
      </c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>
        <v>18737172</v>
      </c>
      <c r="X292" s="124"/>
      <c r="Y292" s="124"/>
      <c r="Z292" s="124"/>
      <c r="AA292" s="124"/>
      <c r="AB292" s="124">
        <v>18737172</v>
      </c>
      <c r="AC292" s="124">
        <v>8724960</v>
      </c>
      <c r="AD292" s="189">
        <f t="shared" si="16"/>
        <v>46.56497789527683</v>
      </c>
    </row>
    <row r="293" spans="1:30" s="52" customFormat="1" ht="38.25">
      <c r="A293" s="51" t="s">
        <v>78</v>
      </c>
      <c r="B293" s="120" t="s">
        <v>78</v>
      </c>
      <c r="C293" s="121" t="s">
        <v>7</v>
      </c>
      <c r="D293" s="122">
        <v>1</v>
      </c>
      <c r="E293" s="122">
        <v>11</v>
      </c>
      <c r="F293" s="122">
        <v>1</v>
      </c>
      <c r="G293" s="122">
        <v>902</v>
      </c>
      <c r="H293" s="122">
        <v>16720</v>
      </c>
      <c r="I293" s="122">
        <v>16723</v>
      </c>
      <c r="J293" s="123">
        <v>320</v>
      </c>
      <c r="K293" s="124">
        <f>K294</f>
        <v>4127960</v>
      </c>
      <c r="L293" s="124"/>
      <c r="M293" s="124"/>
      <c r="N293" s="124"/>
      <c r="O293" s="124"/>
      <c r="P293" s="124"/>
      <c r="Q293" s="124"/>
      <c r="R293" s="124"/>
      <c r="S293" s="124"/>
      <c r="T293" s="124"/>
      <c r="U293" s="124"/>
      <c r="V293" s="124"/>
      <c r="W293" s="124">
        <f>W294</f>
        <v>4234858</v>
      </c>
      <c r="X293" s="124"/>
      <c r="Y293" s="124"/>
      <c r="Z293" s="124"/>
      <c r="AA293" s="124"/>
      <c r="AB293" s="124">
        <f>AB294</f>
        <v>4234858</v>
      </c>
      <c r="AC293" s="124">
        <f>AC294</f>
        <v>2091965</v>
      </c>
      <c r="AD293" s="189">
        <f t="shared" si="16"/>
        <v>49.39870474995856</v>
      </c>
    </row>
    <row r="294" spans="1:30" s="52" customFormat="1" ht="38.25">
      <c r="A294" s="51" t="s">
        <v>30</v>
      </c>
      <c r="B294" s="120" t="s">
        <v>30</v>
      </c>
      <c r="C294" s="121" t="s">
        <v>7</v>
      </c>
      <c r="D294" s="122">
        <v>1</v>
      </c>
      <c r="E294" s="122">
        <v>11</v>
      </c>
      <c r="F294" s="122">
        <v>1</v>
      </c>
      <c r="G294" s="122">
        <v>902</v>
      </c>
      <c r="H294" s="122">
        <v>16720</v>
      </c>
      <c r="I294" s="122">
        <v>16723</v>
      </c>
      <c r="J294" s="123">
        <v>323</v>
      </c>
      <c r="K294" s="124">
        <v>4127960</v>
      </c>
      <c r="L294" s="124"/>
      <c r="M294" s="124"/>
      <c r="N294" s="124"/>
      <c r="O294" s="124"/>
      <c r="P294" s="124"/>
      <c r="Q294" s="124"/>
      <c r="R294" s="124"/>
      <c r="S294" s="124"/>
      <c r="T294" s="124"/>
      <c r="U294" s="124"/>
      <c r="V294" s="124"/>
      <c r="W294" s="124">
        <v>4234858</v>
      </c>
      <c r="X294" s="124"/>
      <c r="Y294" s="124"/>
      <c r="Z294" s="124"/>
      <c r="AA294" s="124"/>
      <c r="AB294" s="124">
        <v>4234858</v>
      </c>
      <c r="AC294" s="124">
        <v>2091965</v>
      </c>
      <c r="AD294" s="189">
        <f t="shared" si="16"/>
        <v>49.39870474995856</v>
      </c>
    </row>
    <row r="295" spans="1:30" s="49" customFormat="1" ht="69.75" customHeight="1">
      <c r="A295" s="29" t="s">
        <v>83</v>
      </c>
      <c r="B295" s="115" t="s">
        <v>83</v>
      </c>
      <c r="C295" s="116" t="s">
        <v>7</v>
      </c>
      <c r="D295" s="117">
        <v>1</v>
      </c>
      <c r="E295" s="117">
        <v>11</v>
      </c>
      <c r="F295" s="117">
        <v>1</v>
      </c>
      <c r="G295" s="117">
        <v>902</v>
      </c>
      <c r="H295" s="117">
        <v>17900</v>
      </c>
      <c r="I295" s="117">
        <v>17900</v>
      </c>
      <c r="J295" s="118"/>
      <c r="K295" s="119">
        <f>K296+K300</f>
        <v>300592</v>
      </c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>
        <f>W296+W300</f>
        <v>312616</v>
      </c>
      <c r="X295" s="119"/>
      <c r="Y295" s="119"/>
      <c r="Z295" s="119"/>
      <c r="AA295" s="119"/>
      <c r="AB295" s="119">
        <f>AB296+AB300</f>
        <v>312616</v>
      </c>
      <c r="AC295" s="119">
        <f>AC296+AC300</f>
        <v>110113.04000000001</v>
      </c>
      <c r="AD295" s="189">
        <f t="shared" si="16"/>
        <v>35.22309798602759</v>
      </c>
    </row>
    <row r="296" spans="1:30" s="52" customFormat="1" ht="76.5">
      <c r="A296" s="51" t="s">
        <v>8</v>
      </c>
      <c r="B296" s="120" t="s">
        <v>8</v>
      </c>
      <c r="C296" s="121" t="s">
        <v>7</v>
      </c>
      <c r="D296" s="122">
        <v>1</v>
      </c>
      <c r="E296" s="122">
        <v>11</v>
      </c>
      <c r="F296" s="122">
        <v>1</v>
      </c>
      <c r="G296" s="122">
        <v>902</v>
      </c>
      <c r="H296" s="122">
        <v>17900</v>
      </c>
      <c r="I296" s="122">
        <v>17900</v>
      </c>
      <c r="J296" s="123">
        <v>100</v>
      </c>
      <c r="K296" s="124">
        <f>K297</f>
        <v>203286.91</v>
      </c>
      <c r="L296" s="124"/>
      <c r="M296" s="124"/>
      <c r="N296" s="124"/>
      <c r="O296" s="124"/>
      <c r="P296" s="124"/>
      <c r="Q296" s="124"/>
      <c r="R296" s="124"/>
      <c r="S296" s="124"/>
      <c r="T296" s="124"/>
      <c r="U296" s="124"/>
      <c r="V296" s="124"/>
      <c r="W296" s="124">
        <f>W297</f>
        <v>211418.41</v>
      </c>
      <c r="X296" s="124"/>
      <c r="Y296" s="124"/>
      <c r="Z296" s="124"/>
      <c r="AA296" s="124"/>
      <c r="AB296" s="124">
        <f>AB297</f>
        <v>211418.41</v>
      </c>
      <c r="AC296" s="124">
        <f>AC297</f>
        <v>73963.04000000001</v>
      </c>
      <c r="AD296" s="189">
        <f t="shared" si="16"/>
        <v>34.98420028795033</v>
      </c>
    </row>
    <row r="297" spans="1:30" s="52" customFormat="1" ht="38.25">
      <c r="A297" s="51" t="s">
        <v>10</v>
      </c>
      <c r="B297" s="120" t="s">
        <v>10</v>
      </c>
      <c r="C297" s="121" t="s">
        <v>7</v>
      </c>
      <c r="D297" s="122">
        <v>1</v>
      </c>
      <c r="E297" s="122">
        <v>11</v>
      </c>
      <c r="F297" s="122">
        <v>1</v>
      </c>
      <c r="G297" s="122">
        <v>902</v>
      </c>
      <c r="H297" s="122">
        <v>17900</v>
      </c>
      <c r="I297" s="122">
        <v>17900</v>
      </c>
      <c r="J297" s="123">
        <v>120</v>
      </c>
      <c r="K297" s="124">
        <f>K298+K299</f>
        <v>203286.91</v>
      </c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>
        <f>W298+W299</f>
        <v>211418.41</v>
      </c>
      <c r="X297" s="124"/>
      <c r="Y297" s="124"/>
      <c r="Z297" s="124"/>
      <c r="AA297" s="124"/>
      <c r="AB297" s="124">
        <f>AB298+AB299</f>
        <v>211418.41</v>
      </c>
      <c r="AC297" s="124">
        <f>AC298+AC299</f>
        <v>73963.04000000001</v>
      </c>
      <c r="AD297" s="189">
        <f t="shared" si="16"/>
        <v>34.98420028795033</v>
      </c>
    </row>
    <row r="298" spans="1:30" s="52" customFormat="1" ht="25.5">
      <c r="A298" s="51" t="s">
        <v>131</v>
      </c>
      <c r="B298" s="120" t="s">
        <v>131</v>
      </c>
      <c r="C298" s="121" t="s">
        <v>7</v>
      </c>
      <c r="D298" s="122">
        <v>1</v>
      </c>
      <c r="E298" s="122">
        <v>11</v>
      </c>
      <c r="F298" s="122">
        <v>1</v>
      </c>
      <c r="G298" s="122">
        <v>902</v>
      </c>
      <c r="H298" s="122">
        <v>17900</v>
      </c>
      <c r="I298" s="122">
        <v>17900</v>
      </c>
      <c r="J298" s="123">
        <v>121</v>
      </c>
      <c r="K298" s="124">
        <v>156134.34</v>
      </c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>
        <v>162379.73</v>
      </c>
      <c r="X298" s="124"/>
      <c r="Y298" s="124"/>
      <c r="Z298" s="124"/>
      <c r="AA298" s="124"/>
      <c r="AB298" s="124">
        <v>162379.73</v>
      </c>
      <c r="AC298" s="124">
        <v>57967</v>
      </c>
      <c r="AD298" s="189">
        <f t="shared" si="16"/>
        <v>35.69842122535861</v>
      </c>
    </row>
    <row r="299" spans="1:30" s="52" customFormat="1" ht="63.75">
      <c r="A299" s="51" t="s">
        <v>132</v>
      </c>
      <c r="B299" s="120" t="s">
        <v>132</v>
      </c>
      <c r="C299" s="121" t="s">
        <v>7</v>
      </c>
      <c r="D299" s="122">
        <v>1</v>
      </c>
      <c r="E299" s="122">
        <v>11</v>
      </c>
      <c r="F299" s="122">
        <v>1</v>
      </c>
      <c r="G299" s="122">
        <v>902</v>
      </c>
      <c r="H299" s="122">
        <v>17900</v>
      </c>
      <c r="I299" s="122">
        <v>17900</v>
      </c>
      <c r="J299" s="123">
        <v>129</v>
      </c>
      <c r="K299" s="124">
        <v>47152.57</v>
      </c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>
        <v>49038.68</v>
      </c>
      <c r="X299" s="124"/>
      <c r="Y299" s="124"/>
      <c r="Z299" s="124"/>
      <c r="AA299" s="124"/>
      <c r="AB299" s="124">
        <v>49038.68</v>
      </c>
      <c r="AC299" s="124">
        <v>15996.04</v>
      </c>
      <c r="AD299" s="189">
        <f t="shared" si="16"/>
        <v>32.61923037080117</v>
      </c>
    </row>
    <row r="300" spans="1:30" s="52" customFormat="1" ht="38.25">
      <c r="A300" s="51" t="s">
        <v>133</v>
      </c>
      <c r="B300" s="120" t="s">
        <v>133</v>
      </c>
      <c r="C300" s="121" t="s">
        <v>7</v>
      </c>
      <c r="D300" s="122">
        <v>1</v>
      </c>
      <c r="E300" s="122">
        <v>11</v>
      </c>
      <c r="F300" s="122">
        <v>1</v>
      </c>
      <c r="G300" s="122">
        <v>902</v>
      </c>
      <c r="H300" s="122">
        <v>17900</v>
      </c>
      <c r="I300" s="122">
        <v>17900</v>
      </c>
      <c r="J300" s="123">
        <v>200</v>
      </c>
      <c r="K300" s="124">
        <f>K301</f>
        <v>97305.09</v>
      </c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>
        <f>W301</f>
        <v>101197.59</v>
      </c>
      <c r="X300" s="124"/>
      <c r="Y300" s="124"/>
      <c r="Z300" s="124"/>
      <c r="AA300" s="124"/>
      <c r="AB300" s="124">
        <f>AB301</f>
        <v>101197.59</v>
      </c>
      <c r="AC300" s="124">
        <f>AC301</f>
        <v>36150</v>
      </c>
      <c r="AD300" s="189">
        <f t="shared" si="16"/>
        <v>35.72219457004856</v>
      </c>
    </row>
    <row r="301" spans="1:30" s="52" customFormat="1" ht="38.25">
      <c r="A301" s="51" t="s">
        <v>13</v>
      </c>
      <c r="B301" s="120" t="s">
        <v>13</v>
      </c>
      <c r="C301" s="121" t="s">
        <v>7</v>
      </c>
      <c r="D301" s="122">
        <v>1</v>
      </c>
      <c r="E301" s="122">
        <v>11</v>
      </c>
      <c r="F301" s="122">
        <v>1</v>
      </c>
      <c r="G301" s="122">
        <v>902</v>
      </c>
      <c r="H301" s="122">
        <v>17900</v>
      </c>
      <c r="I301" s="122">
        <v>17900</v>
      </c>
      <c r="J301" s="123">
        <v>240</v>
      </c>
      <c r="K301" s="124">
        <f>K302</f>
        <v>97305.09</v>
      </c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>
        <f>W302</f>
        <v>101197.59</v>
      </c>
      <c r="X301" s="124"/>
      <c r="Y301" s="124"/>
      <c r="Z301" s="124"/>
      <c r="AA301" s="124"/>
      <c r="AB301" s="124">
        <f>AB302</f>
        <v>101197.59</v>
      </c>
      <c r="AC301" s="124">
        <f>AC302</f>
        <v>36150</v>
      </c>
      <c r="AD301" s="189">
        <f t="shared" si="16"/>
        <v>35.72219457004856</v>
      </c>
    </row>
    <row r="302" spans="1:30" s="52" customFormat="1" ht="38.25">
      <c r="A302" s="50" t="s">
        <v>134</v>
      </c>
      <c r="B302" s="120" t="s">
        <v>134</v>
      </c>
      <c r="C302" s="121" t="s">
        <v>7</v>
      </c>
      <c r="D302" s="122">
        <v>1</v>
      </c>
      <c r="E302" s="122">
        <v>11</v>
      </c>
      <c r="F302" s="122">
        <v>1</v>
      </c>
      <c r="G302" s="122">
        <v>902</v>
      </c>
      <c r="H302" s="122">
        <v>17900</v>
      </c>
      <c r="I302" s="122">
        <v>17900</v>
      </c>
      <c r="J302" s="123">
        <v>244</v>
      </c>
      <c r="K302" s="124">
        <v>97305.09</v>
      </c>
      <c r="L302" s="124"/>
      <c r="M302" s="124"/>
      <c r="N302" s="124"/>
      <c r="O302" s="124"/>
      <c r="P302" s="124"/>
      <c r="Q302" s="124"/>
      <c r="R302" s="124"/>
      <c r="S302" s="124"/>
      <c r="T302" s="124"/>
      <c r="U302" s="124"/>
      <c r="V302" s="124"/>
      <c r="W302" s="124">
        <v>101197.59</v>
      </c>
      <c r="X302" s="124"/>
      <c r="Y302" s="124"/>
      <c r="Z302" s="124"/>
      <c r="AA302" s="124"/>
      <c r="AB302" s="124">
        <v>101197.59</v>
      </c>
      <c r="AC302" s="124">
        <v>36150</v>
      </c>
      <c r="AD302" s="189">
        <f t="shared" si="16"/>
        <v>35.72219457004856</v>
      </c>
    </row>
    <row r="303" spans="1:30" s="43" customFormat="1" ht="63.75" hidden="1">
      <c r="A303" s="72" t="s">
        <v>62</v>
      </c>
      <c r="B303" s="72" t="s">
        <v>62</v>
      </c>
      <c r="C303" s="73" t="s">
        <v>7</v>
      </c>
      <c r="D303" s="64">
        <v>1</v>
      </c>
      <c r="E303" s="64">
        <v>11</v>
      </c>
      <c r="F303" s="64">
        <v>1</v>
      </c>
      <c r="G303" s="64">
        <v>902</v>
      </c>
      <c r="H303" s="64">
        <v>50820</v>
      </c>
      <c r="I303" s="64">
        <v>50820</v>
      </c>
      <c r="J303" s="74"/>
      <c r="K303" s="42">
        <f>K304</f>
        <v>17874780</v>
      </c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42">
        <f>AB304</f>
        <v>0</v>
      </c>
      <c r="AC303" s="42"/>
      <c r="AD303" s="187" t="e">
        <f t="shared" si="16"/>
        <v>#DIV/0!</v>
      </c>
    </row>
    <row r="304" spans="1:30" s="66" customFormat="1" ht="38.25" hidden="1">
      <c r="A304" s="76" t="s">
        <v>141</v>
      </c>
      <c r="B304" s="76" t="s">
        <v>141</v>
      </c>
      <c r="C304" s="55" t="s">
        <v>7</v>
      </c>
      <c r="D304" s="56">
        <v>1</v>
      </c>
      <c r="E304" s="56">
        <v>11</v>
      </c>
      <c r="F304" s="56">
        <v>1</v>
      </c>
      <c r="G304" s="56">
        <v>902</v>
      </c>
      <c r="H304" s="56">
        <v>50820</v>
      </c>
      <c r="I304" s="56">
        <v>50820</v>
      </c>
      <c r="J304" s="57">
        <v>400</v>
      </c>
      <c r="K304" s="47">
        <f>K305</f>
        <v>17874780</v>
      </c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>
        <f>AB305</f>
        <v>0</v>
      </c>
      <c r="AC304" s="47"/>
      <c r="AD304" s="187" t="e">
        <f t="shared" si="16"/>
        <v>#DIV/0!</v>
      </c>
    </row>
    <row r="305" spans="1:30" s="66" customFormat="1" ht="12.75" hidden="1">
      <c r="A305" s="54" t="s">
        <v>44</v>
      </c>
      <c r="B305" s="54" t="s">
        <v>44</v>
      </c>
      <c r="C305" s="55" t="s">
        <v>7</v>
      </c>
      <c r="D305" s="56">
        <v>1</v>
      </c>
      <c r="E305" s="56">
        <v>11</v>
      </c>
      <c r="F305" s="56">
        <v>1</v>
      </c>
      <c r="G305" s="56">
        <v>902</v>
      </c>
      <c r="H305" s="56">
        <v>50820</v>
      </c>
      <c r="I305" s="56">
        <v>50820</v>
      </c>
      <c r="J305" s="57">
        <v>410</v>
      </c>
      <c r="K305" s="47">
        <f>K306</f>
        <v>17874780</v>
      </c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>
        <f>AB306</f>
        <v>0</v>
      </c>
      <c r="AC305" s="47"/>
      <c r="AD305" s="187" t="e">
        <f t="shared" si="16"/>
        <v>#DIV/0!</v>
      </c>
    </row>
    <row r="306" spans="1:30" s="66" customFormat="1" ht="51" hidden="1">
      <c r="A306" s="54" t="s">
        <v>39</v>
      </c>
      <c r="B306" s="54" t="s">
        <v>39</v>
      </c>
      <c r="C306" s="55" t="s">
        <v>7</v>
      </c>
      <c r="D306" s="56">
        <v>1</v>
      </c>
      <c r="E306" s="56">
        <v>11</v>
      </c>
      <c r="F306" s="56">
        <v>1</v>
      </c>
      <c r="G306" s="56">
        <v>902</v>
      </c>
      <c r="H306" s="56">
        <v>50820</v>
      </c>
      <c r="I306" s="56">
        <v>50820</v>
      </c>
      <c r="J306" s="57">
        <v>412</v>
      </c>
      <c r="K306" s="47">
        <v>17874780</v>
      </c>
      <c r="L306" s="47"/>
      <c r="M306" s="47"/>
      <c r="N306" s="47"/>
      <c r="O306" s="47"/>
      <c r="P306" s="47"/>
      <c r="Q306" s="47">
        <v>-17874780</v>
      </c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>
        <f>K306+L306+Q306</f>
        <v>0</v>
      </c>
      <c r="AC306" s="47"/>
      <c r="AD306" s="187" t="e">
        <f t="shared" si="16"/>
        <v>#DIV/0!</v>
      </c>
    </row>
    <row r="307" spans="1:30" s="49" customFormat="1" ht="63.75">
      <c r="A307" s="48"/>
      <c r="B307" s="115" t="s">
        <v>320</v>
      </c>
      <c r="C307" s="116" t="s">
        <v>7</v>
      </c>
      <c r="D307" s="117">
        <v>1</v>
      </c>
      <c r="E307" s="117">
        <v>11</v>
      </c>
      <c r="F307" s="117">
        <v>1</v>
      </c>
      <c r="G307" s="117">
        <v>902</v>
      </c>
      <c r="H307" s="117"/>
      <c r="I307" s="117">
        <v>51200</v>
      </c>
      <c r="J307" s="118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>
        <f>W308</f>
        <v>163662</v>
      </c>
      <c r="X307" s="119"/>
      <c r="Y307" s="119"/>
      <c r="Z307" s="119"/>
      <c r="AA307" s="119"/>
      <c r="AB307" s="119">
        <f aca="true" t="shared" si="18" ref="AB307:AC309">AB308</f>
        <v>163662</v>
      </c>
      <c r="AC307" s="119">
        <f t="shared" si="18"/>
        <v>163662</v>
      </c>
      <c r="AD307" s="187">
        <f t="shared" si="16"/>
        <v>100</v>
      </c>
    </row>
    <row r="308" spans="1:30" s="52" customFormat="1" ht="38.25">
      <c r="A308" s="50"/>
      <c r="B308" s="120" t="s">
        <v>133</v>
      </c>
      <c r="C308" s="121" t="s">
        <v>7</v>
      </c>
      <c r="D308" s="122">
        <v>1</v>
      </c>
      <c r="E308" s="122">
        <v>11</v>
      </c>
      <c r="F308" s="122">
        <v>1</v>
      </c>
      <c r="G308" s="122">
        <v>902</v>
      </c>
      <c r="H308" s="122"/>
      <c r="I308" s="122">
        <v>51200</v>
      </c>
      <c r="J308" s="123">
        <v>200</v>
      </c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>
        <f>W309</f>
        <v>163662</v>
      </c>
      <c r="X308" s="124"/>
      <c r="Y308" s="124"/>
      <c r="Z308" s="124"/>
      <c r="AA308" s="124"/>
      <c r="AB308" s="124">
        <f t="shared" si="18"/>
        <v>163662</v>
      </c>
      <c r="AC308" s="124">
        <f t="shared" si="18"/>
        <v>163662</v>
      </c>
      <c r="AD308" s="189">
        <f t="shared" si="16"/>
        <v>100</v>
      </c>
    </row>
    <row r="309" spans="1:30" s="52" customFormat="1" ht="38.25">
      <c r="A309" s="50"/>
      <c r="B309" s="120" t="s">
        <v>13</v>
      </c>
      <c r="C309" s="121" t="s">
        <v>7</v>
      </c>
      <c r="D309" s="122">
        <v>1</v>
      </c>
      <c r="E309" s="122">
        <v>11</v>
      </c>
      <c r="F309" s="122">
        <v>1</v>
      </c>
      <c r="G309" s="122">
        <v>902</v>
      </c>
      <c r="H309" s="122"/>
      <c r="I309" s="122">
        <v>51200</v>
      </c>
      <c r="J309" s="123">
        <v>240</v>
      </c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>
        <f>W310</f>
        <v>163662</v>
      </c>
      <c r="X309" s="124"/>
      <c r="Y309" s="124"/>
      <c r="Z309" s="124"/>
      <c r="AA309" s="124"/>
      <c r="AB309" s="124">
        <f t="shared" si="18"/>
        <v>163662</v>
      </c>
      <c r="AC309" s="124">
        <f t="shared" si="18"/>
        <v>163662</v>
      </c>
      <c r="AD309" s="189">
        <f t="shared" si="16"/>
        <v>100</v>
      </c>
    </row>
    <row r="310" spans="1:30" s="52" customFormat="1" ht="38.25">
      <c r="A310" s="50"/>
      <c r="B310" s="120" t="s">
        <v>134</v>
      </c>
      <c r="C310" s="121" t="s">
        <v>7</v>
      </c>
      <c r="D310" s="122">
        <v>1</v>
      </c>
      <c r="E310" s="122">
        <v>11</v>
      </c>
      <c r="F310" s="122">
        <v>1</v>
      </c>
      <c r="G310" s="122">
        <v>902</v>
      </c>
      <c r="H310" s="122"/>
      <c r="I310" s="122">
        <v>51200</v>
      </c>
      <c r="J310" s="123">
        <v>244</v>
      </c>
      <c r="K310" s="124"/>
      <c r="L310" s="124"/>
      <c r="M310" s="124"/>
      <c r="N310" s="124"/>
      <c r="O310" s="124"/>
      <c r="P310" s="124"/>
      <c r="Q310" s="124"/>
      <c r="R310" s="124"/>
      <c r="S310" s="124"/>
      <c r="T310" s="124"/>
      <c r="U310" s="124"/>
      <c r="V310" s="124"/>
      <c r="W310" s="124">
        <v>163662</v>
      </c>
      <c r="X310" s="124"/>
      <c r="Y310" s="124"/>
      <c r="Z310" s="124"/>
      <c r="AA310" s="124"/>
      <c r="AB310" s="124">
        <v>163662</v>
      </c>
      <c r="AC310" s="124">
        <v>163662</v>
      </c>
      <c r="AD310" s="189">
        <f t="shared" si="16"/>
        <v>100</v>
      </c>
    </row>
    <row r="311" spans="1:30" ht="12.75" hidden="1">
      <c r="A311" s="9"/>
      <c r="B311" s="135"/>
      <c r="C311" s="136"/>
      <c r="D311" s="137"/>
      <c r="E311" s="137"/>
      <c r="F311" s="137"/>
      <c r="G311" s="137"/>
      <c r="H311" s="137"/>
      <c r="I311" s="137"/>
      <c r="J311" s="138"/>
      <c r="K311" s="139"/>
      <c r="L311" s="139"/>
      <c r="M311" s="139"/>
      <c r="N311" s="139"/>
      <c r="O311" s="139"/>
      <c r="P311" s="139"/>
      <c r="Q311" s="139"/>
      <c r="R311" s="139"/>
      <c r="S311" s="139"/>
      <c r="T311" s="139"/>
      <c r="U311" s="139"/>
      <c r="V311" s="139"/>
      <c r="W311" s="139"/>
      <c r="X311" s="139"/>
      <c r="Y311" s="139"/>
      <c r="Z311" s="139"/>
      <c r="AA311" s="139"/>
      <c r="AB311" s="139"/>
      <c r="AC311" s="139"/>
      <c r="AD311" s="187" t="e">
        <f t="shared" si="16"/>
        <v>#DIV/0!</v>
      </c>
    </row>
    <row r="312" spans="1:30" s="49" customFormat="1" ht="63.75">
      <c r="A312" s="60" t="s">
        <v>62</v>
      </c>
      <c r="B312" s="134" t="s">
        <v>62</v>
      </c>
      <c r="C312" s="116" t="s">
        <v>7</v>
      </c>
      <c r="D312" s="117">
        <v>1</v>
      </c>
      <c r="E312" s="117">
        <v>11</v>
      </c>
      <c r="F312" s="117">
        <v>1</v>
      </c>
      <c r="G312" s="117">
        <v>902</v>
      </c>
      <c r="H312" s="117" t="s">
        <v>206</v>
      </c>
      <c r="I312" s="117" t="s">
        <v>206</v>
      </c>
      <c r="J312" s="118"/>
      <c r="K312" s="119">
        <f>K313</f>
        <v>0</v>
      </c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>
        <f>W313</f>
        <v>66276210</v>
      </c>
      <c r="X312" s="119"/>
      <c r="Y312" s="119"/>
      <c r="Z312" s="119"/>
      <c r="AA312" s="119"/>
      <c r="AB312" s="119">
        <f aca="true" t="shared" si="19" ref="AB312:AC314">AB313</f>
        <v>66276210</v>
      </c>
      <c r="AC312" s="119">
        <f t="shared" si="19"/>
        <v>2272327.2</v>
      </c>
      <c r="AD312" s="187">
        <f t="shared" si="16"/>
        <v>3.428571428571429</v>
      </c>
    </row>
    <row r="313" spans="1:30" s="52" customFormat="1" ht="38.25">
      <c r="A313" s="61" t="s">
        <v>141</v>
      </c>
      <c r="B313" s="140" t="s">
        <v>141</v>
      </c>
      <c r="C313" s="121" t="s">
        <v>7</v>
      </c>
      <c r="D313" s="122">
        <v>1</v>
      </c>
      <c r="E313" s="122">
        <v>11</v>
      </c>
      <c r="F313" s="122">
        <v>1</v>
      </c>
      <c r="G313" s="122">
        <v>902</v>
      </c>
      <c r="H313" s="122" t="s">
        <v>206</v>
      </c>
      <c r="I313" s="122" t="s">
        <v>206</v>
      </c>
      <c r="J313" s="123">
        <v>400</v>
      </c>
      <c r="K313" s="124">
        <f>K314</f>
        <v>0</v>
      </c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>
        <f>W314</f>
        <v>66276210</v>
      </c>
      <c r="X313" s="124"/>
      <c r="Y313" s="124"/>
      <c r="Z313" s="124"/>
      <c r="AA313" s="124"/>
      <c r="AB313" s="124">
        <f t="shared" si="19"/>
        <v>66276210</v>
      </c>
      <c r="AC313" s="124">
        <f t="shared" si="19"/>
        <v>2272327.2</v>
      </c>
      <c r="AD313" s="189">
        <f t="shared" si="16"/>
        <v>3.428571428571429</v>
      </c>
    </row>
    <row r="314" spans="1:30" s="52" customFormat="1" ht="12.75">
      <c r="A314" s="50" t="s">
        <v>44</v>
      </c>
      <c r="B314" s="120" t="s">
        <v>44</v>
      </c>
      <c r="C314" s="121" t="s">
        <v>7</v>
      </c>
      <c r="D314" s="122">
        <v>1</v>
      </c>
      <c r="E314" s="122">
        <v>11</v>
      </c>
      <c r="F314" s="122">
        <v>1</v>
      </c>
      <c r="G314" s="122">
        <v>902</v>
      </c>
      <c r="H314" s="122" t="s">
        <v>206</v>
      </c>
      <c r="I314" s="122" t="s">
        <v>206</v>
      </c>
      <c r="J314" s="123">
        <v>410</v>
      </c>
      <c r="K314" s="124">
        <f>K315</f>
        <v>0</v>
      </c>
      <c r="L314" s="124"/>
      <c r="M314" s="124"/>
      <c r="N314" s="124"/>
      <c r="O314" s="124"/>
      <c r="P314" s="124"/>
      <c r="Q314" s="124"/>
      <c r="R314" s="124"/>
      <c r="S314" s="124"/>
      <c r="T314" s="124"/>
      <c r="U314" s="124"/>
      <c r="V314" s="124"/>
      <c r="W314" s="124">
        <f>W315</f>
        <v>66276210</v>
      </c>
      <c r="X314" s="124"/>
      <c r="Y314" s="124"/>
      <c r="Z314" s="124"/>
      <c r="AA314" s="124"/>
      <c r="AB314" s="124">
        <f t="shared" si="19"/>
        <v>66276210</v>
      </c>
      <c r="AC314" s="124">
        <f t="shared" si="19"/>
        <v>2272327.2</v>
      </c>
      <c r="AD314" s="189">
        <f t="shared" si="16"/>
        <v>3.428571428571429</v>
      </c>
    </row>
    <row r="315" spans="1:30" s="52" customFormat="1" ht="51">
      <c r="A315" s="50" t="s">
        <v>39</v>
      </c>
      <c r="B315" s="120" t="s">
        <v>39</v>
      </c>
      <c r="C315" s="121" t="s">
        <v>7</v>
      </c>
      <c r="D315" s="122">
        <v>1</v>
      </c>
      <c r="E315" s="122">
        <v>11</v>
      </c>
      <c r="F315" s="122">
        <v>1</v>
      </c>
      <c r="G315" s="122">
        <v>902</v>
      </c>
      <c r="H315" s="122" t="s">
        <v>206</v>
      </c>
      <c r="I315" s="122" t="s">
        <v>206</v>
      </c>
      <c r="J315" s="123">
        <v>412</v>
      </c>
      <c r="K315" s="124">
        <v>0</v>
      </c>
      <c r="L315" s="124"/>
      <c r="M315" s="124"/>
      <c r="N315" s="124"/>
      <c r="O315" s="124"/>
      <c r="P315" s="124">
        <v>21606552</v>
      </c>
      <c r="Q315" s="124">
        <v>17874780</v>
      </c>
      <c r="R315" s="124"/>
      <c r="S315" s="124"/>
      <c r="T315" s="124"/>
      <c r="U315" s="124"/>
      <c r="V315" s="124">
        <v>-21584623.72</v>
      </c>
      <c r="W315" s="124">
        <v>66276210</v>
      </c>
      <c r="X315" s="124"/>
      <c r="Y315" s="124"/>
      <c r="Z315" s="124"/>
      <c r="AA315" s="124"/>
      <c r="AB315" s="124">
        <v>66276210</v>
      </c>
      <c r="AC315" s="124">
        <v>2272327.2</v>
      </c>
      <c r="AD315" s="189">
        <f t="shared" si="16"/>
        <v>3.428571428571429</v>
      </c>
    </row>
    <row r="316" spans="1:30" s="3" customFormat="1" ht="42.75" customHeight="1">
      <c r="A316" s="19" t="s">
        <v>153</v>
      </c>
      <c r="B316" s="63" t="s">
        <v>348</v>
      </c>
      <c r="C316" s="73" t="s">
        <v>7</v>
      </c>
      <c r="D316" s="64">
        <v>1</v>
      </c>
      <c r="E316" s="64">
        <v>11</v>
      </c>
      <c r="F316" s="64">
        <v>1</v>
      </c>
      <c r="G316" s="64">
        <v>902</v>
      </c>
      <c r="H316" s="64">
        <v>51200</v>
      </c>
      <c r="I316" s="64" t="s">
        <v>353</v>
      </c>
      <c r="J316" s="41"/>
      <c r="K316" s="42">
        <f>K317</f>
        <v>0</v>
      </c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>
        <f aca="true" t="shared" si="20" ref="AB316:AC318">AB317</f>
        <v>67709</v>
      </c>
      <c r="AC316" s="42">
        <f t="shared" si="20"/>
        <v>65000</v>
      </c>
      <c r="AD316" s="187">
        <f t="shared" si="16"/>
        <v>95.99905477853756</v>
      </c>
    </row>
    <row r="317" spans="1:30" ht="38.25">
      <c r="A317" s="20" t="s">
        <v>133</v>
      </c>
      <c r="B317" s="99" t="s">
        <v>136</v>
      </c>
      <c r="C317" s="55" t="s">
        <v>7</v>
      </c>
      <c r="D317" s="56">
        <v>1</v>
      </c>
      <c r="E317" s="56">
        <v>11</v>
      </c>
      <c r="F317" s="56">
        <v>1</v>
      </c>
      <c r="G317" s="56">
        <v>902</v>
      </c>
      <c r="H317" s="56">
        <v>51200</v>
      </c>
      <c r="I317" s="56" t="s">
        <v>353</v>
      </c>
      <c r="J317" s="57">
        <v>600</v>
      </c>
      <c r="K317" s="47">
        <f>K318</f>
        <v>0</v>
      </c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>
        <f t="shared" si="20"/>
        <v>67709</v>
      </c>
      <c r="AC317" s="47">
        <f t="shared" si="20"/>
        <v>65000</v>
      </c>
      <c r="AD317" s="189">
        <f t="shared" si="16"/>
        <v>95.99905477853756</v>
      </c>
    </row>
    <row r="318" spans="1:30" ht="38.25">
      <c r="A318" s="20" t="s">
        <v>13</v>
      </c>
      <c r="B318" s="99" t="s">
        <v>49</v>
      </c>
      <c r="C318" s="55" t="s">
        <v>7</v>
      </c>
      <c r="D318" s="56">
        <v>1</v>
      </c>
      <c r="E318" s="56">
        <v>11</v>
      </c>
      <c r="F318" s="56">
        <v>1</v>
      </c>
      <c r="G318" s="56">
        <v>902</v>
      </c>
      <c r="H318" s="56">
        <v>51200</v>
      </c>
      <c r="I318" s="56" t="s">
        <v>353</v>
      </c>
      <c r="J318" s="57">
        <v>610</v>
      </c>
      <c r="K318" s="47">
        <f>K319</f>
        <v>0</v>
      </c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>
        <f t="shared" si="20"/>
        <v>67709</v>
      </c>
      <c r="AC318" s="47">
        <f t="shared" si="20"/>
        <v>65000</v>
      </c>
      <c r="AD318" s="189">
        <f t="shared" si="16"/>
        <v>95.99905477853756</v>
      </c>
    </row>
    <row r="319" spans="1:30" ht="38.25">
      <c r="A319" s="25" t="s">
        <v>134</v>
      </c>
      <c r="B319" s="99" t="s">
        <v>81</v>
      </c>
      <c r="C319" s="55" t="s">
        <v>7</v>
      </c>
      <c r="D319" s="56">
        <v>1</v>
      </c>
      <c r="E319" s="56">
        <v>11</v>
      </c>
      <c r="F319" s="56">
        <v>1</v>
      </c>
      <c r="G319" s="56">
        <v>902</v>
      </c>
      <c r="H319" s="56">
        <v>51200</v>
      </c>
      <c r="I319" s="56" t="s">
        <v>353</v>
      </c>
      <c r="J319" s="57">
        <v>612</v>
      </c>
      <c r="K319" s="47">
        <v>0</v>
      </c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>
        <v>67709</v>
      </c>
      <c r="AC319" s="47">
        <v>65000</v>
      </c>
      <c r="AD319" s="189">
        <f t="shared" si="16"/>
        <v>95.99905477853756</v>
      </c>
    </row>
    <row r="320" spans="1:30" s="49" customFormat="1" ht="38.25">
      <c r="A320" s="59" t="s">
        <v>186</v>
      </c>
      <c r="B320" s="134" t="s">
        <v>186</v>
      </c>
      <c r="C320" s="116" t="s">
        <v>7</v>
      </c>
      <c r="D320" s="117">
        <v>1</v>
      </c>
      <c r="E320" s="117">
        <v>11</v>
      </c>
      <c r="F320" s="117">
        <v>1</v>
      </c>
      <c r="G320" s="117">
        <v>902</v>
      </c>
      <c r="H320" s="117">
        <v>52600</v>
      </c>
      <c r="I320" s="117">
        <v>52600</v>
      </c>
      <c r="J320" s="118"/>
      <c r="K320" s="119">
        <f>K321</f>
        <v>476409.1</v>
      </c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>
        <f>W321</f>
        <v>509149.5</v>
      </c>
      <c r="X320" s="119"/>
      <c r="Y320" s="119"/>
      <c r="Z320" s="119"/>
      <c r="AA320" s="119"/>
      <c r="AB320" s="119">
        <f aca="true" t="shared" si="21" ref="AB320:AC322">AB321</f>
        <v>452495.43</v>
      </c>
      <c r="AC320" s="119">
        <f t="shared" si="21"/>
        <v>49459.75</v>
      </c>
      <c r="AD320" s="187">
        <f t="shared" si="16"/>
        <v>10.930441883136808</v>
      </c>
    </row>
    <row r="321" spans="1:30" s="52" customFormat="1" ht="25.5">
      <c r="A321" s="51" t="s">
        <v>28</v>
      </c>
      <c r="B321" s="120" t="s">
        <v>28</v>
      </c>
      <c r="C321" s="121" t="s">
        <v>7</v>
      </c>
      <c r="D321" s="122">
        <v>1</v>
      </c>
      <c r="E321" s="122">
        <v>11</v>
      </c>
      <c r="F321" s="122">
        <v>1</v>
      </c>
      <c r="G321" s="122">
        <v>902</v>
      </c>
      <c r="H321" s="122">
        <v>52600</v>
      </c>
      <c r="I321" s="122">
        <v>52600</v>
      </c>
      <c r="J321" s="123">
        <v>300</v>
      </c>
      <c r="K321" s="124">
        <f>K322</f>
        <v>476409.1</v>
      </c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>
        <f>W322</f>
        <v>509149.5</v>
      </c>
      <c r="X321" s="124"/>
      <c r="Y321" s="124"/>
      <c r="Z321" s="124"/>
      <c r="AA321" s="124"/>
      <c r="AB321" s="124">
        <f t="shared" si="21"/>
        <v>452495.43</v>
      </c>
      <c r="AC321" s="124">
        <f t="shared" si="21"/>
        <v>49459.75</v>
      </c>
      <c r="AD321" s="189">
        <f t="shared" si="16"/>
        <v>10.930441883136808</v>
      </c>
    </row>
    <row r="322" spans="1:30" s="52" customFormat="1" ht="25.5">
      <c r="A322" s="51" t="s">
        <v>50</v>
      </c>
      <c r="B322" s="120" t="s">
        <v>50</v>
      </c>
      <c r="C322" s="121" t="s">
        <v>7</v>
      </c>
      <c r="D322" s="122">
        <v>1</v>
      </c>
      <c r="E322" s="122">
        <v>11</v>
      </c>
      <c r="F322" s="122">
        <v>1</v>
      </c>
      <c r="G322" s="122">
        <v>902</v>
      </c>
      <c r="H322" s="122">
        <v>52600</v>
      </c>
      <c r="I322" s="122">
        <v>52600</v>
      </c>
      <c r="J322" s="123">
        <v>310</v>
      </c>
      <c r="K322" s="124">
        <f>K323</f>
        <v>476409.1</v>
      </c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>
        <f>W323</f>
        <v>509149.5</v>
      </c>
      <c r="X322" s="124"/>
      <c r="Y322" s="124"/>
      <c r="Z322" s="124"/>
      <c r="AA322" s="124"/>
      <c r="AB322" s="124">
        <f t="shared" si="21"/>
        <v>452495.43</v>
      </c>
      <c r="AC322" s="124">
        <f t="shared" si="21"/>
        <v>49459.75</v>
      </c>
      <c r="AD322" s="189">
        <f t="shared" si="16"/>
        <v>10.930441883136808</v>
      </c>
    </row>
    <row r="323" spans="1:30" s="52" customFormat="1" ht="38.25">
      <c r="A323" s="51" t="s">
        <v>33</v>
      </c>
      <c r="B323" s="120" t="s">
        <v>33</v>
      </c>
      <c r="C323" s="121" t="s">
        <v>7</v>
      </c>
      <c r="D323" s="122">
        <v>1</v>
      </c>
      <c r="E323" s="122">
        <v>11</v>
      </c>
      <c r="F323" s="122">
        <v>1</v>
      </c>
      <c r="G323" s="122">
        <v>902</v>
      </c>
      <c r="H323" s="122">
        <v>52600</v>
      </c>
      <c r="I323" s="122">
        <v>52600</v>
      </c>
      <c r="J323" s="123">
        <v>313</v>
      </c>
      <c r="K323" s="124">
        <v>476409.1</v>
      </c>
      <c r="L323" s="124"/>
      <c r="M323" s="124"/>
      <c r="N323" s="124"/>
      <c r="O323" s="124"/>
      <c r="P323" s="124">
        <v>30451.13</v>
      </c>
      <c r="Q323" s="124"/>
      <c r="R323" s="124"/>
      <c r="S323" s="124"/>
      <c r="T323" s="124"/>
      <c r="U323" s="124"/>
      <c r="V323" s="124"/>
      <c r="W323" s="124">
        <v>509149.5</v>
      </c>
      <c r="X323" s="124"/>
      <c r="Y323" s="124"/>
      <c r="Z323" s="124"/>
      <c r="AA323" s="124"/>
      <c r="AB323" s="124">
        <v>452495.43</v>
      </c>
      <c r="AC323" s="124">
        <v>49459.75</v>
      </c>
      <c r="AD323" s="189">
        <f t="shared" si="16"/>
        <v>10.930441883136808</v>
      </c>
    </row>
    <row r="324" spans="1:30" s="3" customFormat="1" ht="38.25" hidden="1">
      <c r="A324" s="26" t="s">
        <v>154</v>
      </c>
      <c r="B324" s="141" t="s">
        <v>154</v>
      </c>
      <c r="C324" s="73" t="s">
        <v>7</v>
      </c>
      <c r="D324" s="64">
        <v>1</v>
      </c>
      <c r="E324" s="64">
        <v>11</v>
      </c>
      <c r="F324" s="64">
        <v>1</v>
      </c>
      <c r="G324" s="64">
        <v>902</v>
      </c>
      <c r="H324" s="64">
        <v>53910</v>
      </c>
      <c r="I324" s="64">
        <v>53910</v>
      </c>
      <c r="J324" s="142"/>
      <c r="K324" s="42">
        <f>K325</f>
        <v>0</v>
      </c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42">
        <f>AB325</f>
        <v>0</v>
      </c>
      <c r="AC324" s="42"/>
      <c r="AD324" s="189" t="e">
        <f t="shared" si="16"/>
        <v>#DIV/0!</v>
      </c>
    </row>
    <row r="325" spans="1:30" ht="38.25" hidden="1">
      <c r="A325" s="20" t="s">
        <v>133</v>
      </c>
      <c r="B325" s="54" t="s">
        <v>133</v>
      </c>
      <c r="C325" s="55" t="s">
        <v>7</v>
      </c>
      <c r="D325" s="56">
        <v>1</v>
      </c>
      <c r="E325" s="56">
        <v>11</v>
      </c>
      <c r="F325" s="56">
        <v>1</v>
      </c>
      <c r="G325" s="56">
        <v>902</v>
      </c>
      <c r="H325" s="56">
        <v>53910</v>
      </c>
      <c r="I325" s="56">
        <v>53910</v>
      </c>
      <c r="J325" s="144">
        <v>200</v>
      </c>
      <c r="K325" s="47">
        <f>K326</f>
        <v>0</v>
      </c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47">
        <f>AB326</f>
        <v>0</v>
      </c>
      <c r="AC325" s="47"/>
      <c r="AD325" s="189" t="e">
        <f t="shared" si="16"/>
        <v>#DIV/0!</v>
      </c>
    </row>
    <row r="326" spans="1:30" ht="38.25" hidden="1">
      <c r="A326" s="20" t="s">
        <v>13</v>
      </c>
      <c r="B326" s="54" t="s">
        <v>13</v>
      </c>
      <c r="C326" s="55" t="s">
        <v>7</v>
      </c>
      <c r="D326" s="56">
        <v>1</v>
      </c>
      <c r="E326" s="56">
        <v>11</v>
      </c>
      <c r="F326" s="56">
        <v>1</v>
      </c>
      <c r="G326" s="56">
        <v>902</v>
      </c>
      <c r="H326" s="56">
        <v>53910</v>
      </c>
      <c r="I326" s="56">
        <v>53910</v>
      </c>
      <c r="J326" s="144">
        <v>240</v>
      </c>
      <c r="K326" s="47">
        <f>K327</f>
        <v>0</v>
      </c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47">
        <f>AB327</f>
        <v>0</v>
      </c>
      <c r="AC326" s="47"/>
      <c r="AD326" s="189" t="e">
        <f t="shared" si="16"/>
        <v>#DIV/0!</v>
      </c>
    </row>
    <row r="327" spans="1:30" ht="38.25" hidden="1">
      <c r="A327" s="25" t="s">
        <v>134</v>
      </c>
      <c r="B327" s="54" t="s">
        <v>134</v>
      </c>
      <c r="C327" s="55" t="s">
        <v>7</v>
      </c>
      <c r="D327" s="56">
        <v>1</v>
      </c>
      <c r="E327" s="56">
        <v>11</v>
      </c>
      <c r="F327" s="56">
        <v>1</v>
      </c>
      <c r="G327" s="56">
        <v>902</v>
      </c>
      <c r="H327" s="56">
        <v>53910</v>
      </c>
      <c r="I327" s="56">
        <v>53910</v>
      </c>
      <c r="J327" s="144">
        <v>244</v>
      </c>
      <c r="K327" s="47">
        <v>0</v>
      </c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47">
        <v>0</v>
      </c>
      <c r="AC327" s="47"/>
      <c r="AD327" s="189" t="e">
        <f t="shared" si="16"/>
        <v>#DIV/0!</v>
      </c>
    </row>
    <row r="328" spans="1:30" ht="51" hidden="1">
      <c r="A328" s="9" t="s">
        <v>236</v>
      </c>
      <c r="B328" s="99" t="s">
        <v>236</v>
      </c>
      <c r="C328" s="84" t="s">
        <v>7</v>
      </c>
      <c r="D328" s="85">
        <v>1</v>
      </c>
      <c r="E328" s="85">
        <v>11</v>
      </c>
      <c r="F328" s="85">
        <v>1</v>
      </c>
      <c r="G328" s="85">
        <v>902</v>
      </c>
      <c r="H328" s="85" t="s">
        <v>237</v>
      </c>
      <c r="I328" s="85" t="s">
        <v>237</v>
      </c>
      <c r="J328" s="144"/>
      <c r="K328" s="47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34">
        <f>AB329</f>
        <v>0</v>
      </c>
      <c r="AC328" s="34"/>
      <c r="AD328" s="189" t="e">
        <f t="shared" si="16"/>
        <v>#DIV/0!</v>
      </c>
    </row>
    <row r="329" spans="1:30" ht="38.25" hidden="1">
      <c r="A329" s="5" t="s">
        <v>133</v>
      </c>
      <c r="B329" s="99" t="s">
        <v>133</v>
      </c>
      <c r="C329" s="84" t="s">
        <v>7</v>
      </c>
      <c r="D329" s="85">
        <v>1</v>
      </c>
      <c r="E329" s="85">
        <v>11</v>
      </c>
      <c r="F329" s="85">
        <v>1</v>
      </c>
      <c r="G329" s="85">
        <v>902</v>
      </c>
      <c r="H329" s="85" t="s">
        <v>237</v>
      </c>
      <c r="I329" s="85" t="s">
        <v>237</v>
      </c>
      <c r="J329" s="172">
        <v>200</v>
      </c>
      <c r="K329" s="47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34">
        <f>AB330</f>
        <v>0</v>
      </c>
      <c r="AC329" s="34"/>
      <c r="AD329" s="189" t="e">
        <f t="shared" si="16"/>
        <v>#DIV/0!</v>
      </c>
    </row>
    <row r="330" spans="1:30" ht="38.25" hidden="1">
      <c r="A330" s="5" t="s">
        <v>13</v>
      </c>
      <c r="B330" s="99" t="s">
        <v>13</v>
      </c>
      <c r="C330" s="84" t="s">
        <v>7</v>
      </c>
      <c r="D330" s="85">
        <v>1</v>
      </c>
      <c r="E330" s="85">
        <v>11</v>
      </c>
      <c r="F330" s="85">
        <v>1</v>
      </c>
      <c r="G330" s="85">
        <v>902</v>
      </c>
      <c r="H330" s="85" t="s">
        <v>237</v>
      </c>
      <c r="I330" s="85" t="s">
        <v>237</v>
      </c>
      <c r="J330" s="172">
        <v>240</v>
      </c>
      <c r="K330" s="47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34">
        <f>AB331</f>
        <v>0</v>
      </c>
      <c r="AC330" s="34"/>
      <c r="AD330" s="189" t="e">
        <f t="shared" si="16"/>
        <v>#DIV/0!</v>
      </c>
    </row>
    <row r="331" spans="1:30" ht="38.25" hidden="1">
      <c r="A331" s="9" t="s">
        <v>134</v>
      </c>
      <c r="B331" s="99" t="s">
        <v>134</v>
      </c>
      <c r="C331" s="84" t="s">
        <v>7</v>
      </c>
      <c r="D331" s="85">
        <v>1</v>
      </c>
      <c r="E331" s="85">
        <v>11</v>
      </c>
      <c r="F331" s="85">
        <v>1</v>
      </c>
      <c r="G331" s="85">
        <v>902</v>
      </c>
      <c r="H331" s="85" t="s">
        <v>237</v>
      </c>
      <c r="I331" s="85" t="s">
        <v>237</v>
      </c>
      <c r="J331" s="172">
        <v>244</v>
      </c>
      <c r="K331" s="47"/>
      <c r="L331" s="145"/>
      <c r="M331" s="146">
        <v>2500000</v>
      </c>
      <c r="N331" s="146"/>
      <c r="O331" s="146">
        <v>-2500000</v>
      </c>
      <c r="P331" s="146"/>
      <c r="Q331" s="146"/>
      <c r="R331" s="146"/>
      <c r="S331" s="146"/>
      <c r="T331" s="146"/>
      <c r="U331" s="146"/>
      <c r="V331" s="146"/>
      <c r="W331" s="146"/>
      <c r="X331" s="146"/>
      <c r="Y331" s="146"/>
      <c r="Z331" s="146"/>
      <c r="AA331" s="146"/>
      <c r="AB331" s="34">
        <f>M331+O331</f>
        <v>0</v>
      </c>
      <c r="AC331" s="34"/>
      <c r="AD331" s="189" t="e">
        <f t="shared" si="16"/>
        <v>#DIV/0!</v>
      </c>
    </row>
    <row r="332" spans="1:30" ht="12.75" hidden="1">
      <c r="A332" s="25"/>
      <c r="B332" s="54"/>
      <c r="C332" s="55"/>
      <c r="D332" s="56"/>
      <c r="E332" s="56"/>
      <c r="F332" s="56"/>
      <c r="G332" s="56"/>
      <c r="H332" s="56"/>
      <c r="I332" s="56"/>
      <c r="J332" s="144"/>
      <c r="K332" s="47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47"/>
      <c r="AC332" s="47"/>
      <c r="AD332" s="189" t="e">
        <f t="shared" si="16"/>
        <v>#DIV/0!</v>
      </c>
    </row>
    <row r="333" spans="1:30" ht="25.5" hidden="1">
      <c r="A333" s="6" t="s">
        <v>51</v>
      </c>
      <c r="B333" s="87" t="s">
        <v>51</v>
      </c>
      <c r="C333" s="96" t="s">
        <v>7</v>
      </c>
      <c r="D333" s="88">
        <v>1</v>
      </c>
      <c r="E333" s="88">
        <v>11</v>
      </c>
      <c r="F333" s="88">
        <v>1</v>
      </c>
      <c r="G333" s="88">
        <v>903</v>
      </c>
      <c r="H333" s="88"/>
      <c r="I333" s="88"/>
      <c r="J333" s="89"/>
      <c r="K333" s="37">
        <f>K334</f>
        <v>0</v>
      </c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>
        <f>AB334</f>
        <v>0</v>
      </c>
      <c r="AC333" s="37"/>
      <c r="AD333" s="189" t="e">
        <f t="shared" si="16"/>
        <v>#DIV/0!</v>
      </c>
    </row>
    <row r="334" spans="1:30" s="3" customFormat="1" ht="51" hidden="1">
      <c r="A334" s="23" t="s">
        <v>184</v>
      </c>
      <c r="B334" s="63" t="s">
        <v>184</v>
      </c>
      <c r="C334" s="73" t="s">
        <v>7</v>
      </c>
      <c r="D334" s="64">
        <v>1</v>
      </c>
      <c r="E334" s="64">
        <v>11</v>
      </c>
      <c r="F334" s="64">
        <v>1</v>
      </c>
      <c r="G334" s="64">
        <v>903</v>
      </c>
      <c r="H334" s="64">
        <v>11210</v>
      </c>
      <c r="I334" s="64">
        <v>11210</v>
      </c>
      <c r="J334" s="41"/>
      <c r="K334" s="42">
        <f>K335</f>
        <v>0</v>
      </c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>
        <f>AB335</f>
        <v>0</v>
      </c>
      <c r="AC334" s="42"/>
      <c r="AD334" s="189" t="e">
        <f t="shared" si="16"/>
        <v>#DIV/0!</v>
      </c>
    </row>
    <row r="335" spans="1:30" ht="38.25" hidden="1">
      <c r="A335" s="20" t="s">
        <v>133</v>
      </c>
      <c r="B335" s="54" t="s">
        <v>133</v>
      </c>
      <c r="C335" s="55" t="s">
        <v>7</v>
      </c>
      <c r="D335" s="56">
        <v>1</v>
      </c>
      <c r="E335" s="56">
        <v>11</v>
      </c>
      <c r="F335" s="56">
        <v>1</v>
      </c>
      <c r="G335" s="56">
        <v>903</v>
      </c>
      <c r="H335" s="56">
        <v>11210</v>
      </c>
      <c r="I335" s="56">
        <v>11210</v>
      </c>
      <c r="J335" s="57">
        <v>200</v>
      </c>
      <c r="K335" s="47">
        <f>K336</f>
        <v>0</v>
      </c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>
        <f>AB336</f>
        <v>0</v>
      </c>
      <c r="AC335" s="47"/>
      <c r="AD335" s="189" t="e">
        <f t="shared" si="16"/>
        <v>#DIV/0!</v>
      </c>
    </row>
    <row r="336" spans="1:30" ht="38.25" hidden="1">
      <c r="A336" s="20" t="s">
        <v>13</v>
      </c>
      <c r="B336" s="54" t="s">
        <v>13</v>
      </c>
      <c r="C336" s="55" t="s">
        <v>7</v>
      </c>
      <c r="D336" s="56">
        <v>1</v>
      </c>
      <c r="E336" s="56">
        <v>11</v>
      </c>
      <c r="F336" s="56">
        <v>1</v>
      </c>
      <c r="G336" s="56">
        <v>903</v>
      </c>
      <c r="H336" s="56">
        <v>11210</v>
      </c>
      <c r="I336" s="56">
        <v>11210</v>
      </c>
      <c r="J336" s="57">
        <v>240</v>
      </c>
      <c r="K336" s="47">
        <f>K337</f>
        <v>0</v>
      </c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>
        <f>AB337</f>
        <v>0</v>
      </c>
      <c r="AC336" s="47"/>
      <c r="AD336" s="189" t="e">
        <f t="shared" si="16"/>
        <v>#DIV/0!</v>
      </c>
    </row>
    <row r="337" spans="1:30" ht="38.25" hidden="1">
      <c r="A337" s="25" t="s">
        <v>134</v>
      </c>
      <c r="B337" s="54" t="s">
        <v>134</v>
      </c>
      <c r="C337" s="55" t="s">
        <v>7</v>
      </c>
      <c r="D337" s="56">
        <v>1</v>
      </c>
      <c r="E337" s="56">
        <v>11</v>
      </c>
      <c r="F337" s="56">
        <v>1</v>
      </c>
      <c r="G337" s="56">
        <v>903</v>
      </c>
      <c r="H337" s="56">
        <v>11210</v>
      </c>
      <c r="I337" s="56">
        <v>11210</v>
      </c>
      <c r="J337" s="57">
        <v>244</v>
      </c>
      <c r="K337" s="47">
        <v>0</v>
      </c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>
        <v>0</v>
      </c>
      <c r="AC337" s="47"/>
      <c r="AD337" s="189" t="e">
        <f t="shared" si="16"/>
        <v>#DIV/0!</v>
      </c>
    </row>
    <row r="338" spans="1:30" ht="25.5" hidden="1">
      <c r="A338" s="10" t="s">
        <v>120</v>
      </c>
      <c r="B338" s="87" t="s">
        <v>120</v>
      </c>
      <c r="C338" s="96" t="s">
        <v>7</v>
      </c>
      <c r="D338" s="88">
        <v>1</v>
      </c>
      <c r="E338" s="88">
        <v>1</v>
      </c>
      <c r="F338" s="88">
        <v>1</v>
      </c>
      <c r="G338" s="88">
        <v>905</v>
      </c>
      <c r="H338" s="88"/>
      <c r="I338" s="88"/>
      <c r="J338" s="89"/>
      <c r="K338" s="37">
        <f>K339</f>
        <v>0</v>
      </c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>
        <f>AB339</f>
        <v>0</v>
      </c>
      <c r="AC338" s="37"/>
      <c r="AD338" s="189" t="e">
        <f aca="true" t="shared" si="22" ref="AD338:AD401">AC338/AB338*100</f>
        <v>#DIV/0!</v>
      </c>
    </row>
    <row r="339" spans="1:30" s="3" customFormat="1" ht="51" hidden="1">
      <c r="A339" s="23" t="s">
        <v>184</v>
      </c>
      <c r="B339" s="63" t="s">
        <v>184</v>
      </c>
      <c r="C339" s="73" t="s">
        <v>7</v>
      </c>
      <c r="D339" s="64">
        <v>1</v>
      </c>
      <c r="E339" s="64">
        <v>11</v>
      </c>
      <c r="F339" s="64">
        <v>1</v>
      </c>
      <c r="G339" s="64">
        <v>905</v>
      </c>
      <c r="H339" s="64">
        <v>11210</v>
      </c>
      <c r="I339" s="64">
        <v>11210</v>
      </c>
      <c r="J339" s="41"/>
      <c r="K339" s="42">
        <f>K340</f>
        <v>0</v>
      </c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>
        <f>AB340</f>
        <v>0</v>
      </c>
      <c r="AC339" s="42"/>
      <c r="AD339" s="189" t="e">
        <f t="shared" si="22"/>
        <v>#DIV/0!</v>
      </c>
    </row>
    <row r="340" spans="1:30" ht="38.25" hidden="1">
      <c r="A340" s="20" t="s">
        <v>133</v>
      </c>
      <c r="B340" s="54" t="s">
        <v>133</v>
      </c>
      <c r="C340" s="55" t="s">
        <v>7</v>
      </c>
      <c r="D340" s="56">
        <v>1</v>
      </c>
      <c r="E340" s="56">
        <v>11</v>
      </c>
      <c r="F340" s="56">
        <v>1</v>
      </c>
      <c r="G340" s="56">
        <v>905</v>
      </c>
      <c r="H340" s="56">
        <v>11210</v>
      </c>
      <c r="I340" s="56">
        <v>11210</v>
      </c>
      <c r="J340" s="57">
        <v>200</v>
      </c>
      <c r="K340" s="47">
        <f>K341</f>
        <v>0</v>
      </c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>
        <f>AB341</f>
        <v>0</v>
      </c>
      <c r="AC340" s="47"/>
      <c r="AD340" s="189" t="e">
        <f t="shared" si="22"/>
        <v>#DIV/0!</v>
      </c>
    </row>
    <row r="341" spans="1:30" ht="38.25" hidden="1">
      <c r="A341" s="20" t="s">
        <v>13</v>
      </c>
      <c r="B341" s="54" t="s">
        <v>13</v>
      </c>
      <c r="C341" s="55" t="s">
        <v>7</v>
      </c>
      <c r="D341" s="56">
        <v>1</v>
      </c>
      <c r="E341" s="56">
        <v>11</v>
      </c>
      <c r="F341" s="56">
        <v>1</v>
      </c>
      <c r="G341" s="56">
        <v>905</v>
      </c>
      <c r="H341" s="56">
        <v>11210</v>
      </c>
      <c r="I341" s="56">
        <v>11210</v>
      </c>
      <c r="J341" s="57">
        <v>240</v>
      </c>
      <c r="K341" s="47">
        <f>K342</f>
        <v>0</v>
      </c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>
        <f>AB342</f>
        <v>0</v>
      </c>
      <c r="AC341" s="47"/>
      <c r="AD341" s="189" t="e">
        <f t="shared" si="22"/>
        <v>#DIV/0!</v>
      </c>
    </row>
    <row r="342" spans="1:30" ht="38.25" hidden="1">
      <c r="A342" s="25" t="s">
        <v>134</v>
      </c>
      <c r="B342" s="54" t="s">
        <v>134</v>
      </c>
      <c r="C342" s="55" t="s">
        <v>7</v>
      </c>
      <c r="D342" s="56">
        <v>1</v>
      </c>
      <c r="E342" s="56">
        <v>11</v>
      </c>
      <c r="F342" s="56">
        <v>1</v>
      </c>
      <c r="G342" s="56">
        <v>905</v>
      </c>
      <c r="H342" s="56">
        <v>11210</v>
      </c>
      <c r="I342" s="56">
        <v>11210</v>
      </c>
      <c r="J342" s="57">
        <v>244</v>
      </c>
      <c r="K342" s="47">
        <v>0</v>
      </c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>
        <v>0</v>
      </c>
      <c r="AC342" s="47"/>
      <c r="AD342" s="189" t="e">
        <f t="shared" si="22"/>
        <v>#DIV/0!</v>
      </c>
    </row>
    <row r="343" spans="1:30" ht="29.25" customHeight="1" hidden="1">
      <c r="A343" s="11" t="s">
        <v>54</v>
      </c>
      <c r="B343" s="147" t="s">
        <v>54</v>
      </c>
      <c r="C343" s="96" t="s">
        <v>7</v>
      </c>
      <c r="D343" s="88">
        <v>1</v>
      </c>
      <c r="E343" s="88">
        <v>11</v>
      </c>
      <c r="F343" s="88">
        <v>1</v>
      </c>
      <c r="G343" s="88">
        <v>961</v>
      </c>
      <c r="H343" s="88"/>
      <c r="I343" s="88"/>
      <c r="J343" s="89"/>
      <c r="K343" s="37">
        <f>K344</f>
        <v>0</v>
      </c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>
        <f>AB344</f>
        <v>0</v>
      </c>
      <c r="AC343" s="37"/>
      <c r="AD343" s="189" t="e">
        <f t="shared" si="22"/>
        <v>#DIV/0!</v>
      </c>
    </row>
    <row r="344" spans="1:30" s="3" customFormat="1" ht="51" hidden="1">
      <c r="A344" s="23" t="s">
        <v>184</v>
      </c>
      <c r="B344" s="63" t="s">
        <v>184</v>
      </c>
      <c r="C344" s="73" t="s">
        <v>7</v>
      </c>
      <c r="D344" s="64">
        <v>1</v>
      </c>
      <c r="E344" s="64">
        <v>11</v>
      </c>
      <c r="F344" s="64">
        <v>1</v>
      </c>
      <c r="G344" s="64">
        <v>961</v>
      </c>
      <c r="H344" s="64">
        <v>11210</v>
      </c>
      <c r="I344" s="64">
        <v>11210</v>
      </c>
      <c r="J344" s="41"/>
      <c r="K344" s="42">
        <f>K345</f>
        <v>0</v>
      </c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>
        <f>AB345</f>
        <v>0</v>
      </c>
      <c r="AC344" s="42"/>
      <c r="AD344" s="189" t="e">
        <f t="shared" si="22"/>
        <v>#DIV/0!</v>
      </c>
    </row>
    <row r="345" spans="1:30" ht="38.25" hidden="1">
      <c r="A345" s="20" t="s">
        <v>133</v>
      </c>
      <c r="B345" s="54" t="s">
        <v>133</v>
      </c>
      <c r="C345" s="55" t="s">
        <v>7</v>
      </c>
      <c r="D345" s="56">
        <v>1</v>
      </c>
      <c r="E345" s="56">
        <v>11</v>
      </c>
      <c r="F345" s="56">
        <v>1</v>
      </c>
      <c r="G345" s="56">
        <v>961</v>
      </c>
      <c r="H345" s="56">
        <v>11210</v>
      </c>
      <c r="I345" s="56">
        <v>11210</v>
      </c>
      <c r="J345" s="57">
        <v>200</v>
      </c>
      <c r="K345" s="47">
        <f>K346</f>
        <v>0</v>
      </c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>
        <f>AB346</f>
        <v>0</v>
      </c>
      <c r="AC345" s="47"/>
      <c r="AD345" s="189" t="e">
        <f t="shared" si="22"/>
        <v>#DIV/0!</v>
      </c>
    </row>
    <row r="346" spans="1:30" ht="38.25" hidden="1">
      <c r="A346" s="20" t="s">
        <v>13</v>
      </c>
      <c r="B346" s="54" t="s">
        <v>13</v>
      </c>
      <c r="C346" s="55" t="s">
        <v>7</v>
      </c>
      <c r="D346" s="56">
        <v>1</v>
      </c>
      <c r="E346" s="56">
        <v>11</v>
      </c>
      <c r="F346" s="56">
        <v>1</v>
      </c>
      <c r="G346" s="56">
        <v>961</v>
      </c>
      <c r="H346" s="56">
        <v>11210</v>
      </c>
      <c r="I346" s="56">
        <v>11210</v>
      </c>
      <c r="J346" s="57">
        <v>240</v>
      </c>
      <c r="K346" s="47">
        <f>K347</f>
        <v>0</v>
      </c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>
        <f>AB347</f>
        <v>0</v>
      </c>
      <c r="AC346" s="47"/>
      <c r="AD346" s="189" t="e">
        <f t="shared" si="22"/>
        <v>#DIV/0!</v>
      </c>
    </row>
    <row r="347" spans="1:30" ht="38.25" hidden="1">
      <c r="A347" s="25" t="s">
        <v>134</v>
      </c>
      <c r="B347" s="54" t="s">
        <v>134</v>
      </c>
      <c r="C347" s="55" t="s">
        <v>7</v>
      </c>
      <c r="D347" s="56">
        <v>1</v>
      </c>
      <c r="E347" s="56">
        <v>11</v>
      </c>
      <c r="F347" s="56">
        <v>1</v>
      </c>
      <c r="G347" s="56">
        <v>961</v>
      </c>
      <c r="H347" s="56">
        <v>11210</v>
      </c>
      <c r="I347" s="56">
        <v>11210</v>
      </c>
      <c r="J347" s="57">
        <v>244</v>
      </c>
      <c r="K347" s="47">
        <v>0</v>
      </c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>
        <v>0</v>
      </c>
      <c r="AC347" s="47"/>
      <c r="AD347" s="189" t="e">
        <f t="shared" si="22"/>
        <v>#DIV/0!</v>
      </c>
    </row>
    <row r="348" spans="1:30" ht="25.5" hidden="1">
      <c r="A348" s="10" t="s">
        <v>269</v>
      </c>
      <c r="B348" s="63" t="s">
        <v>269</v>
      </c>
      <c r="C348" s="73" t="s">
        <v>7</v>
      </c>
      <c r="D348" s="64">
        <v>1</v>
      </c>
      <c r="E348" s="64">
        <v>11</v>
      </c>
      <c r="F348" s="64"/>
      <c r="G348" s="64">
        <v>902</v>
      </c>
      <c r="H348" s="64">
        <v>55190</v>
      </c>
      <c r="I348" s="64">
        <v>55190</v>
      </c>
      <c r="J348" s="41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>
        <f>AB349</f>
        <v>0</v>
      </c>
      <c r="AC348" s="42"/>
      <c r="AD348" s="189" t="e">
        <f t="shared" si="22"/>
        <v>#DIV/0!</v>
      </c>
    </row>
    <row r="349" spans="1:30" ht="38.25" hidden="1">
      <c r="A349" s="38" t="s">
        <v>255</v>
      </c>
      <c r="B349" s="133" t="s">
        <v>255</v>
      </c>
      <c r="C349" s="55" t="s">
        <v>7</v>
      </c>
      <c r="D349" s="56">
        <v>1</v>
      </c>
      <c r="E349" s="56">
        <v>11</v>
      </c>
      <c r="F349" s="56"/>
      <c r="G349" s="56">
        <v>902</v>
      </c>
      <c r="H349" s="56">
        <v>55190</v>
      </c>
      <c r="I349" s="56">
        <v>55190</v>
      </c>
      <c r="J349" s="57">
        <v>600</v>
      </c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>
        <f>AB350</f>
        <v>0</v>
      </c>
      <c r="AC349" s="47"/>
      <c r="AD349" s="189" t="e">
        <f t="shared" si="22"/>
        <v>#DIV/0!</v>
      </c>
    </row>
    <row r="350" spans="1:30" ht="25.5" hidden="1">
      <c r="A350" s="38" t="s">
        <v>256</v>
      </c>
      <c r="B350" s="133" t="s">
        <v>256</v>
      </c>
      <c r="C350" s="55" t="s">
        <v>7</v>
      </c>
      <c r="D350" s="56">
        <v>1</v>
      </c>
      <c r="E350" s="56">
        <v>11</v>
      </c>
      <c r="F350" s="56"/>
      <c r="G350" s="56">
        <v>902</v>
      </c>
      <c r="H350" s="56">
        <v>55190</v>
      </c>
      <c r="I350" s="56">
        <v>55190</v>
      </c>
      <c r="J350" s="57">
        <v>610</v>
      </c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>
        <f>AB351</f>
        <v>0</v>
      </c>
      <c r="AC350" s="47"/>
      <c r="AD350" s="189" t="e">
        <f t="shared" si="22"/>
        <v>#DIV/0!</v>
      </c>
    </row>
    <row r="351" spans="1:30" ht="25.5" hidden="1">
      <c r="A351" s="38" t="s">
        <v>257</v>
      </c>
      <c r="B351" s="133" t="s">
        <v>257</v>
      </c>
      <c r="C351" s="55" t="s">
        <v>7</v>
      </c>
      <c r="D351" s="56">
        <v>1</v>
      </c>
      <c r="E351" s="56">
        <v>11</v>
      </c>
      <c r="F351" s="56"/>
      <c r="G351" s="56">
        <v>902</v>
      </c>
      <c r="H351" s="56">
        <v>55190</v>
      </c>
      <c r="I351" s="56">
        <v>55190</v>
      </c>
      <c r="J351" s="57">
        <v>612</v>
      </c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>
        <v>50188</v>
      </c>
      <c r="V351" s="47"/>
      <c r="W351" s="47"/>
      <c r="X351" s="47"/>
      <c r="Y351" s="47"/>
      <c r="Z351" s="47"/>
      <c r="AA351" s="47"/>
      <c r="AB351" s="47">
        <v>0</v>
      </c>
      <c r="AC351" s="47"/>
      <c r="AD351" s="189" t="e">
        <f t="shared" si="22"/>
        <v>#DIV/0!</v>
      </c>
    </row>
    <row r="352" spans="1:30" ht="25.5" hidden="1">
      <c r="A352" s="10" t="s">
        <v>269</v>
      </c>
      <c r="B352" s="63" t="s">
        <v>269</v>
      </c>
      <c r="C352" s="73" t="s">
        <v>7</v>
      </c>
      <c r="D352" s="64">
        <v>1</v>
      </c>
      <c r="E352" s="64">
        <v>11</v>
      </c>
      <c r="F352" s="64"/>
      <c r="G352" s="64">
        <v>902</v>
      </c>
      <c r="H352" s="64" t="s">
        <v>270</v>
      </c>
      <c r="I352" s="64" t="s">
        <v>270</v>
      </c>
      <c r="J352" s="41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>
        <f>AB353</f>
        <v>0</v>
      </c>
      <c r="AC352" s="42"/>
      <c r="AD352" s="189" t="e">
        <f t="shared" si="22"/>
        <v>#DIV/0!</v>
      </c>
    </row>
    <row r="353" spans="1:30" ht="38.25" hidden="1">
      <c r="A353" s="38" t="s">
        <v>255</v>
      </c>
      <c r="B353" s="133" t="s">
        <v>255</v>
      </c>
      <c r="C353" s="55" t="s">
        <v>7</v>
      </c>
      <c r="D353" s="56">
        <v>1</v>
      </c>
      <c r="E353" s="56">
        <v>11</v>
      </c>
      <c r="F353" s="56"/>
      <c r="G353" s="56">
        <v>902</v>
      </c>
      <c r="H353" s="56" t="s">
        <v>270</v>
      </c>
      <c r="I353" s="56" t="s">
        <v>270</v>
      </c>
      <c r="J353" s="57">
        <v>600</v>
      </c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>
        <f>AB354</f>
        <v>0</v>
      </c>
      <c r="AC353" s="47"/>
      <c r="AD353" s="189" t="e">
        <f t="shared" si="22"/>
        <v>#DIV/0!</v>
      </c>
    </row>
    <row r="354" spans="1:30" ht="25.5" hidden="1">
      <c r="A354" s="38" t="s">
        <v>256</v>
      </c>
      <c r="B354" s="133" t="s">
        <v>256</v>
      </c>
      <c r="C354" s="55" t="s">
        <v>7</v>
      </c>
      <c r="D354" s="56">
        <v>1</v>
      </c>
      <c r="E354" s="56">
        <v>11</v>
      </c>
      <c r="F354" s="56"/>
      <c r="G354" s="56">
        <v>902</v>
      </c>
      <c r="H354" s="56" t="s">
        <v>270</v>
      </c>
      <c r="I354" s="56" t="s">
        <v>270</v>
      </c>
      <c r="J354" s="57">
        <v>610</v>
      </c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>
        <f>AB355</f>
        <v>0</v>
      </c>
      <c r="AC354" s="47"/>
      <c r="AD354" s="189" t="e">
        <f t="shared" si="22"/>
        <v>#DIV/0!</v>
      </c>
    </row>
    <row r="355" spans="1:30" ht="25.5" hidden="1">
      <c r="A355" s="38" t="s">
        <v>257</v>
      </c>
      <c r="B355" s="133" t="s">
        <v>257</v>
      </c>
      <c r="C355" s="55" t="s">
        <v>7</v>
      </c>
      <c r="D355" s="56">
        <v>1</v>
      </c>
      <c r="E355" s="56">
        <v>11</v>
      </c>
      <c r="F355" s="56"/>
      <c r="G355" s="56">
        <v>902</v>
      </c>
      <c r="H355" s="56" t="s">
        <v>270</v>
      </c>
      <c r="I355" s="56" t="s">
        <v>270</v>
      </c>
      <c r="J355" s="57">
        <v>612</v>
      </c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>
        <v>209510</v>
      </c>
      <c r="V355" s="47"/>
      <c r="W355" s="47"/>
      <c r="X355" s="47"/>
      <c r="Y355" s="47"/>
      <c r="Z355" s="47"/>
      <c r="AA355" s="47"/>
      <c r="AB355" s="47">
        <v>0</v>
      </c>
      <c r="AC355" s="47"/>
      <c r="AD355" s="189" t="e">
        <f t="shared" si="22"/>
        <v>#DIV/0!</v>
      </c>
    </row>
    <row r="356" spans="1:30" s="40" customFormat="1" ht="76.5" hidden="1">
      <c r="A356" s="45" t="s">
        <v>272</v>
      </c>
      <c r="B356" s="125" t="s">
        <v>298</v>
      </c>
      <c r="C356" s="73" t="s">
        <v>7</v>
      </c>
      <c r="D356" s="64">
        <v>1</v>
      </c>
      <c r="E356" s="64">
        <v>11</v>
      </c>
      <c r="F356" s="64"/>
      <c r="G356" s="64">
        <v>902</v>
      </c>
      <c r="H356" s="64" t="s">
        <v>273</v>
      </c>
      <c r="I356" s="64" t="s">
        <v>273</v>
      </c>
      <c r="J356" s="41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>
        <f>AB357</f>
        <v>0</v>
      </c>
      <c r="AC356" s="42"/>
      <c r="AD356" s="189" t="e">
        <f t="shared" si="22"/>
        <v>#DIV/0!</v>
      </c>
    </row>
    <row r="357" spans="1:30" s="40" customFormat="1" ht="12.75" hidden="1">
      <c r="A357" s="20" t="s">
        <v>15</v>
      </c>
      <c r="B357" s="54" t="s">
        <v>15</v>
      </c>
      <c r="C357" s="55" t="s">
        <v>7</v>
      </c>
      <c r="D357" s="56">
        <v>1</v>
      </c>
      <c r="E357" s="56">
        <v>11</v>
      </c>
      <c r="F357" s="56"/>
      <c r="G357" s="56">
        <v>902</v>
      </c>
      <c r="H357" s="56" t="s">
        <v>273</v>
      </c>
      <c r="I357" s="56" t="s">
        <v>273</v>
      </c>
      <c r="J357" s="57">
        <v>800</v>
      </c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>
        <f>AB358</f>
        <v>0</v>
      </c>
      <c r="AC357" s="47"/>
      <c r="AD357" s="189" t="e">
        <f t="shared" si="22"/>
        <v>#DIV/0!</v>
      </c>
    </row>
    <row r="358" spans="1:30" s="40" customFormat="1" ht="63.75" hidden="1">
      <c r="A358" s="20" t="s">
        <v>185</v>
      </c>
      <c r="B358" s="54" t="s">
        <v>185</v>
      </c>
      <c r="C358" s="55" t="s">
        <v>7</v>
      </c>
      <c r="D358" s="56">
        <v>1</v>
      </c>
      <c r="E358" s="56">
        <v>11</v>
      </c>
      <c r="F358" s="56"/>
      <c r="G358" s="56">
        <v>902</v>
      </c>
      <c r="H358" s="56" t="s">
        <v>273</v>
      </c>
      <c r="I358" s="56" t="s">
        <v>273</v>
      </c>
      <c r="J358" s="57">
        <v>810</v>
      </c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>
        <f>AB359</f>
        <v>0</v>
      </c>
      <c r="AC358" s="47"/>
      <c r="AD358" s="189" t="e">
        <f t="shared" si="22"/>
        <v>#DIV/0!</v>
      </c>
    </row>
    <row r="359" spans="1:30" s="40" customFormat="1" ht="63.75" hidden="1">
      <c r="A359" s="20" t="s">
        <v>241</v>
      </c>
      <c r="B359" s="54" t="s">
        <v>241</v>
      </c>
      <c r="C359" s="55" t="s">
        <v>7</v>
      </c>
      <c r="D359" s="56">
        <v>1</v>
      </c>
      <c r="E359" s="56">
        <v>11</v>
      </c>
      <c r="F359" s="56"/>
      <c r="G359" s="56">
        <v>902</v>
      </c>
      <c r="H359" s="56" t="s">
        <v>273</v>
      </c>
      <c r="I359" s="56" t="s">
        <v>273</v>
      </c>
      <c r="J359" s="57">
        <v>814</v>
      </c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>
        <v>1012732.11</v>
      </c>
      <c r="W359" s="47"/>
      <c r="X359" s="47"/>
      <c r="Y359" s="47"/>
      <c r="Z359" s="47"/>
      <c r="AA359" s="47"/>
      <c r="AB359" s="47">
        <v>0</v>
      </c>
      <c r="AC359" s="47"/>
      <c r="AD359" s="189" t="e">
        <f t="shared" si="22"/>
        <v>#DIV/0!</v>
      </c>
    </row>
    <row r="360" spans="1:30" ht="38.25" hidden="1">
      <c r="A360" s="39" t="s">
        <v>272</v>
      </c>
      <c r="B360" s="132" t="s">
        <v>272</v>
      </c>
      <c r="C360" s="73" t="s">
        <v>7</v>
      </c>
      <c r="D360" s="64">
        <v>1</v>
      </c>
      <c r="E360" s="64">
        <v>11</v>
      </c>
      <c r="F360" s="64"/>
      <c r="G360" s="64">
        <v>902</v>
      </c>
      <c r="H360" s="64" t="s">
        <v>274</v>
      </c>
      <c r="I360" s="64" t="s">
        <v>274</v>
      </c>
      <c r="J360" s="41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>
        <f>AB361</f>
        <v>0</v>
      </c>
      <c r="AC360" s="47"/>
      <c r="AD360" s="189" t="e">
        <f t="shared" si="22"/>
        <v>#DIV/0!</v>
      </c>
    </row>
    <row r="361" spans="1:30" ht="12.75" hidden="1">
      <c r="A361" s="5" t="s">
        <v>15</v>
      </c>
      <c r="B361" s="54" t="s">
        <v>15</v>
      </c>
      <c r="C361" s="55" t="s">
        <v>7</v>
      </c>
      <c r="D361" s="56">
        <v>1</v>
      </c>
      <c r="E361" s="56">
        <v>11</v>
      </c>
      <c r="F361" s="56"/>
      <c r="G361" s="56">
        <v>902</v>
      </c>
      <c r="H361" s="56" t="s">
        <v>274</v>
      </c>
      <c r="I361" s="56" t="s">
        <v>274</v>
      </c>
      <c r="J361" s="57">
        <v>800</v>
      </c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>
        <f>AB362</f>
        <v>0</v>
      </c>
      <c r="AC361" s="47"/>
      <c r="AD361" s="189" t="e">
        <f t="shared" si="22"/>
        <v>#DIV/0!</v>
      </c>
    </row>
    <row r="362" spans="1:30" ht="63.75" hidden="1">
      <c r="A362" s="5" t="s">
        <v>185</v>
      </c>
      <c r="B362" s="54" t="s">
        <v>185</v>
      </c>
      <c r="C362" s="55" t="s">
        <v>7</v>
      </c>
      <c r="D362" s="56">
        <v>1</v>
      </c>
      <c r="E362" s="56">
        <v>11</v>
      </c>
      <c r="F362" s="56"/>
      <c r="G362" s="56">
        <v>902</v>
      </c>
      <c r="H362" s="56" t="s">
        <v>274</v>
      </c>
      <c r="I362" s="56" t="s">
        <v>274</v>
      </c>
      <c r="J362" s="57">
        <v>810</v>
      </c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>
        <f>AB363</f>
        <v>0</v>
      </c>
      <c r="AC362" s="47"/>
      <c r="AD362" s="189" t="e">
        <f t="shared" si="22"/>
        <v>#DIV/0!</v>
      </c>
    </row>
    <row r="363" spans="1:30" ht="63.75" hidden="1">
      <c r="A363" s="5" t="s">
        <v>241</v>
      </c>
      <c r="B363" s="54" t="s">
        <v>241</v>
      </c>
      <c r="C363" s="55" t="s">
        <v>7</v>
      </c>
      <c r="D363" s="56">
        <v>1</v>
      </c>
      <c r="E363" s="56">
        <v>11</v>
      </c>
      <c r="F363" s="56"/>
      <c r="G363" s="56">
        <v>902</v>
      </c>
      <c r="H363" s="56" t="s">
        <v>274</v>
      </c>
      <c r="I363" s="56" t="s">
        <v>274</v>
      </c>
      <c r="J363" s="57">
        <v>814</v>
      </c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>
        <v>19241910.12</v>
      </c>
      <c r="W363" s="47"/>
      <c r="X363" s="47"/>
      <c r="Y363" s="47"/>
      <c r="Z363" s="47"/>
      <c r="AA363" s="47"/>
      <c r="AB363" s="47">
        <v>0</v>
      </c>
      <c r="AC363" s="47"/>
      <c r="AD363" s="189" t="e">
        <f t="shared" si="22"/>
        <v>#DIV/0!</v>
      </c>
    </row>
    <row r="364" spans="1:30" s="3" customFormat="1" ht="51">
      <c r="A364" s="6"/>
      <c r="B364" s="63" t="s">
        <v>346</v>
      </c>
      <c r="C364" s="116" t="s">
        <v>7</v>
      </c>
      <c r="D364" s="117">
        <v>1</v>
      </c>
      <c r="E364" s="117">
        <v>11</v>
      </c>
      <c r="F364" s="117">
        <v>1</v>
      </c>
      <c r="G364" s="117">
        <v>902</v>
      </c>
      <c r="H364" s="64"/>
      <c r="I364" s="64" t="s">
        <v>347</v>
      </c>
      <c r="J364" s="41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>
        <f aca="true" t="shared" si="23" ref="AB364:AC366">AB365</f>
        <v>115400</v>
      </c>
      <c r="AC364" s="42">
        <f t="shared" si="23"/>
        <v>115400</v>
      </c>
      <c r="AD364" s="187">
        <f t="shared" si="22"/>
        <v>100</v>
      </c>
    </row>
    <row r="365" spans="1:30" ht="38.25">
      <c r="A365" s="5"/>
      <c r="B365" s="99" t="s">
        <v>136</v>
      </c>
      <c r="C365" s="121" t="s">
        <v>7</v>
      </c>
      <c r="D365" s="122">
        <v>1</v>
      </c>
      <c r="E365" s="122">
        <v>11</v>
      </c>
      <c r="F365" s="122">
        <v>1</v>
      </c>
      <c r="G365" s="122">
        <v>902</v>
      </c>
      <c r="H365" s="56"/>
      <c r="I365" s="56" t="s">
        <v>347</v>
      </c>
      <c r="J365" s="57">
        <v>600</v>
      </c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>
        <f t="shared" si="23"/>
        <v>115400</v>
      </c>
      <c r="AC365" s="47">
        <f t="shared" si="23"/>
        <v>115400</v>
      </c>
      <c r="AD365" s="189">
        <f t="shared" si="22"/>
        <v>100</v>
      </c>
    </row>
    <row r="366" spans="1:30" ht="12.75">
      <c r="A366" s="5"/>
      <c r="B366" s="99" t="s">
        <v>49</v>
      </c>
      <c r="C366" s="121" t="s">
        <v>7</v>
      </c>
      <c r="D366" s="122">
        <v>1</v>
      </c>
      <c r="E366" s="122">
        <v>11</v>
      </c>
      <c r="F366" s="122">
        <v>1</v>
      </c>
      <c r="G366" s="122">
        <v>902</v>
      </c>
      <c r="H366" s="56"/>
      <c r="I366" s="56" t="s">
        <v>347</v>
      </c>
      <c r="J366" s="57">
        <v>610</v>
      </c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>
        <f t="shared" si="23"/>
        <v>115400</v>
      </c>
      <c r="AC366" s="47">
        <f t="shared" si="23"/>
        <v>115400</v>
      </c>
      <c r="AD366" s="189">
        <f t="shared" si="22"/>
        <v>100</v>
      </c>
    </row>
    <row r="367" spans="1:30" ht="25.5">
      <c r="A367" s="5"/>
      <c r="B367" s="99" t="s">
        <v>81</v>
      </c>
      <c r="C367" s="121" t="s">
        <v>7</v>
      </c>
      <c r="D367" s="122">
        <v>1</v>
      </c>
      <c r="E367" s="122">
        <v>11</v>
      </c>
      <c r="F367" s="122">
        <v>1</v>
      </c>
      <c r="G367" s="122">
        <v>902</v>
      </c>
      <c r="H367" s="56"/>
      <c r="I367" s="56" t="s">
        <v>347</v>
      </c>
      <c r="J367" s="57">
        <v>612</v>
      </c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>
        <v>115400</v>
      </c>
      <c r="AC367" s="47">
        <v>115400</v>
      </c>
      <c r="AD367" s="189">
        <f t="shared" si="22"/>
        <v>100</v>
      </c>
    </row>
    <row r="368" spans="1:30" ht="69.75" customHeight="1">
      <c r="A368" s="12" t="s">
        <v>148</v>
      </c>
      <c r="B368" s="148" t="s">
        <v>148</v>
      </c>
      <c r="C368" s="88" t="s">
        <v>7</v>
      </c>
      <c r="D368" s="88">
        <v>2</v>
      </c>
      <c r="E368" s="149"/>
      <c r="F368" s="149"/>
      <c r="G368" s="150"/>
      <c r="H368" s="149"/>
      <c r="I368" s="149"/>
      <c r="J368" s="149"/>
      <c r="K368" s="37">
        <f>K369</f>
        <v>7065538.72</v>
      </c>
      <c r="L368" s="151"/>
      <c r="M368" s="151"/>
      <c r="N368" s="151"/>
      <c r="O368" s="151"/>
      <c r="P368" s="151"/>
      <c r="Q368" s="151"/>
      <c r="R368" s="151"/>
      <c r="S368" s="151"/>
      <c r="T368" s="151"/>
      <c r="U368" s="151"/>
      <c r="V368" s="151"/>
      <c r="W368" s="37">
        <f>W369</f>
        <v>8255653</v>
      </c>
      <c r="X368" s="151"/>
      <c r="Y368" s="151"/>
      <c r="Z368" s="151"/>
      <c r="AA368" s="151"/>
      <c r="AB368" s="37">
        <f>AB369</f>
        <v>8328774.07</v>
      </c>
      <c r="AC368" s="37">
        <f>AC369</f>
        <v>4068744.88</v>
      </c>
      <c r="AD368" s="187">
        <f t="shared" si="22"/>
        <v>48.85166587307848</v>
      </c>
    </row>
    <row r="369" spans="1:30" ht="55.5" customHeight="1">
      <c r="A369" s="12" t="s">
        <v>169</v>
      </c>
      <c r="B369" s="148" t="s">
        <v>169</v>
      </c>
      <c r="C369" s="88" t="s">
        <v>7</v>
      </c>
      <c r="D369" s="88">
        <v>2</v>
      </c>
      <c r="E369" s="88">
        <v>11</v>
      </c>
      <c r="F369" s="149"/>
      <c r="G369" s="150"/>
      <c r="H369" s="149"/>
      <c r="I369" s="149"/>
      <c r="J369" s="149"/>
      <c r="K369" s="37">
        <f>K370</f>
        <v>7065538.72</v>
      </c>
      <c r="L369" s="151"/>
      <c r="M369" s="151"/>
      <c r="N369" s="151"/>
      <c r="O369" s="151"/>
      <c r="P369" s="151"/>
      <c r="Q369" s="151"/>
      <c r="R369" s="151"/>
      <c r="S369" s="151"/>
      <c r="T369" s="151"/>
      <c r="U369" s="151"/>
      <c r="V369" s="151"/>
      <c r="W369" s="37">
        <f>W370</f>
        <v>8255653</v>
      </c>
      <c r="X369" s="151"/>
      <c r="Y369" s="151"/>
      <c r="Z369" s="151"/>
      <c r="AA369" s="151"/>
      <c r="AB369" s="37">
        <f>AB370</f>
        <v>8328774.07</v>
      </c>
      <c r="AC369" s="37">
        <f>AC370</f>
        <v>4068744.88</v>
      </c>
      <c r="AD369" s="187">
        <f t="shared" si="22"/>
        <v>48.85166587307848</v>
      </c>
    </row>
    <row r="370" spans="1:30" s="3" customFormat="1" ht="30.75" customHeight="1">
      <c r="A370" s="10" t="s">
        <v>41</v>
      </c>
      <c r="B370" s="87" t="s">
        <v>41</v>
      </c>
      <c r="C370" s="88" t="s">
        <v>7</v>
      </c>
      <c r="D370" s="88">
        <v>2</v>
      </c>
      <c r="E370" s="88">
        <v>11</v>
      </c>
      <c r="F370" s="88">
        <v>1</v>
      </c>
      <c r="G370" s="88">
        <v>902</v>
      </c>
      <c r="H370" s="88"/>
      <c r="I370" s="88"/>
      <c r="J370" s="89"/>
      <c r="K370" s="37">
        <f>K371+K382</f>
        <v>7065538.72</v>
      </c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>
        <f>W371+W382+W378</f>
        <v>8255653</v>
      </c>
      <c r="X370" s="37"/>
      <c r="Y370" s="37"/>
      <c r="Z370" s="37"/>
      <c r="AA370" s="37"/>
      <c r="AB370" s="37">
        <f>AB371+AB382+AB378</f>
        <v>8328774.07</v>
      </c>
      <c r="AC370" s="37">
        <f>AC371+AC382+AC378</f>
        <v>4068744.88</v>
      </c>
      <c r="AD370" s="187">
        <f t="shared" si="22"/>
        <v>48.85166587307848</v>
      </c>
    </row>
    <row r="371" spans="1:30" s="3" customFormat="1" ht="38.25">
      <c r="A371" s="10" t="s">
        <v>135</v>
      </c>
      <c r="B371" s="95" t="s">
        <v>299</v>
      </c>
      <c r="C371" s="88" t="s">
        <v>7</v>
      </c>
      <c r="D371" s="88">
        <v>2</v>
      </c>
      <c r="E371" s="88">
        <v>11</v>
      </c>
      <c r="F371" s="88">
        <v>1</v>
      </c>
      <c r="G371" s="88">
        <v>902</v>
      </c>
      <c r="H371" s="88">
        <v>10220</v>
      </c>
      <c r="I371" s="88">
        <v>80710</v>
      </c>
      <c r="J371" s="89"/>
      <c r="K371" s="37">
        <f>K375+K372</f>
        <v>7065538.72</v>
      </c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>
        <f>W375+W372</f>
        <v>7748885</v>
      </c>
      <c r="X371" s="37"/>
      <c r="Y371" s="37"/>
      <c r="Z371" s="37"/>
      <c r="AA371" s="37"/>
      <c r="AB371" s="37">
        <f>AB375+AB372</f>
        <v>7766639.07</v>
      </c>
      <c r="AC371" s="37">
        <f>AC375+AC372</f>
        <v>3775955.28</v>
      </c>
      <c r="AD371" s="187">
        <f t="shared" si="22"/>
        <v>48.61762270613664</v>
      </c>
    </row>
    <row r="372" spans="1:30" ht="38.25" hidden="1">
      <c r="A372" s="25" t="s">
        <v>141</v>
      </c>
      <c r="B372" s="54" t="s">
        <v>141</v>
      </c>
      <c r="C372" s="56" t="s">
        <v>7</v>
      </c>
      <c r="D372" s="56">
        <v>2</v>
      </c>
      <c r="E372" s="56">
        <v>1</v>
      </c>
      <c r="F372" s="56">
        <v>1</v>
      </c>
      <c r="G372" s="56">
        <v>902</v>
      </c>
      <c r="H372" s="56">
        <v>10220</v>
      </c>
      <c r="I372" s="56">
        <v>10220</v>
      </c>
      <c r="J372" s="57">
        <v>400</v>
      </c>
      <c r="K372" s="47">
        <f>K373</f>
        <v>0</v>
      </c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>
        <f>W373</f>
        <v>0</v>
      </c>
      <c r="X372" s="47"/>
      <c r="Y372" s="47"/>
      <c r="Z372" s="47"/>
      <c r="AA372" s="47"/>
      <c r="AB372" s="47">
        <f>AB373</f>
        <v>0</v>
      </c>
      <c r="AC372" s="47">
        <f>AC373</f>
        <v>0</v>
      </c>
      <c r="AD372" s="187" t="e">
        <f t="shared" si="22"/>
        <v>#DIV/0!</v>
      </c>
    </row>
    <row r="373" spans="1:30" ht="12.75" hidden="1">
      <c r="A373" s="25" t="s">
        <v>44</v>
      </c>
      <c r="B373" s="54" t="s">
        <v>44</v>
      </c>
      <c r="C373" s="56" t="s">
        <v>7</v>
      </c>
      <c r="D373" s="56">
        <v>2</v>
      </c>
      <c r="E373" s="56">
        <v>1</v>
      </c>
      <c r="F373" s="56">
        <v>1</v>
      </c>
      <c r="G373" s="56">
        <v>902</v>
      </c>
      <c r="H373" s="56">
        <v>10220</v>
      </c>
      <c r="I373" s="56">
        <v>10220</v>
      </c>
      <c r="J373" s="57">
        <v>410</v>
      </c>
      <c r="K373" s="47">
        <f>K374</f>
        <v>0</v>
      </c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>
        <f>W374</f>
        <v>0</v>
      </c>
      <c r="X373" s="47"/>
      <c r="Y373" s="47"/>
      <c r="Z373" s="47"/>
      <c r="AA373" s="47"/>
      <c r="AB373" s="47">
        <f>AB374</f>
        <v>0</v>
      </c>
      <c r="AC373" s="47">
        <f>AC374</f>
        <v>0</v>
      </c>
      <c r="AD373" s="187" t="e">
        <f t="shared" si="22"/>
        <v>#DIV/0!</v>
      </c>
    </row>
    <row r="374" spans="1:30" ht="51" hidden="1">
      <c r="A374" s="25" t="s">
        <v>84</v>
      </c>
      <c r="B374" s="54" t="s">
        <v>84</v>
      </c>
      <c r="C374" s="56" t="s">
        <v>7</v>
      </c>
      <c r="D374" s="56">
        <v>2</v>
      </c>
      <c r="E374" s="56">
        <v>1</v>
      </c>
      <c r="F374" s="56">
        <v>1</v>
      </c>
      <c r="G374" s="56">
        <v>902</v>
      </c>
      <c r="H374" s="56">
        <v>10220</v>
      </c>
      <c r="I374" s="56">
        <v>10220</v>
      </c>
      <c r="J374" s="57">
        <v>414</v>
      </c>
      <c r="K374" s="47">
        <v>0</v>
      </c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>
        <v>0</v>
      </c>
      <c r="X374" s="47"/>
      <c r="Y374" s="47"/>
      <c r="Z374" s="47"/>
      <c r="AA374" s="47"/>
      <c r="AB374" s="47">
        <v>0</v>
      </c>
      <c r="AC374" s="47">
        <v>0</v>
      </c>
      <c r="AD374" s="187" t="e">
        <f t="shared" si="22"/>
        <v>#DIV/0!</v>
      </c>
    </row>
    <row r="375" spans="1:30" ht="38.25">
      <c r="A375" s="9" t="s">
        <v>136</v>
      </c>
      <c r="B375" s="99" t="s">
        <v>136</v>
      </c>
      <c r="C375" s="85" t="s">
        <v>7</v>
      </c>
      <c r="D375" s="85">
        <v>2</v>
      </c>
      <c r="E375" s="85">
        <v>11</v>
      </c>
      <c r="F375" s="85">
        <v>1</v>
      </c>
      <c r="G375" s="85">
        <v>902</v>
      </c>
      <c r="H375" s="85">
        <v>10220</v>
      </c>
      <c r="I375" s="85">
        <v>80710</v>
      </c>
      <c r="J375" s="100">
        <v>600</v>
      </c>
      <c r="K375" s="34">
        <f>K376</f>
        <v>7065538.72</v>
      </c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>
        <f>W376</f>
        <v>7748885</v>
      </c>
      <c r="X375" s="34"/>
      <c r="Y375" s="34"/>
      <c r="Z375" s="34"/>
      <c r="AA375" s="34"/>
      <c r="AB375" s="34">
        <f>AB376</f>
        <v>7766639.07</v>
      </c>
      <c r="AC375" s="34">
        <f>AC376</f>
        <v>3775955.28</v>
      </c>
      <c r="AD375" s="189">
        <f t="shared" si="22"/>
        <v>48.61762270613664</v>
      </c>
    </row>
    <row r="376" spans="1:30" ht="12.75">
      <c r="A376" s="9" t="s">
        <v>49</v>
      </c>
      <c r="B376" s="99" t="s">
        <v>49</v>
      </c>
      <c r="C376" s="85" t="s">
        <v>7</v>
      </c>
      <c r="D376" s="85">
        <v>2</v>
      </c>
      <c r="E376" s="85">
        <v>11</v>
      </c>
      <c r="F376" s="85">
        <v>1</v>
      </c>
      <c r="G376" s="85">
        <v>902</v>
      </c>
      <c r="H376" s="85">
        <v>10220</v>
      </c>
      <c r="I376" s="85">
        <v>80710</v>
      </c>
      <c r="J376" s="100">
        <v>610</v>
      </c>
      <c r="K376" s="34">
        <f>K377</f>
        <v>7065538.72</v>
      </c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>
        <f>W377</f>
        <v>7748885</v>
      </c>
      <c r="X376" s="34"/>
      <c r="Y376" s="34"/>
      <c r="Z376" s="34"/>
      <c r="AA376" s="34"/>
      <c r="AB376" s="34">
        <f>AB377</f>
        <v>7766639.07</v>
      </c>
      <c r="AC376" s="34">
        <f>AC377</f>
        <v>3775955.28</v>
      </c>
      <c r="AD376" s="189">
        <f t="shared" si="22"/>
        <v>48.61762270613664</v>
      </c>
    </row>
    <row r="377" spans="1:30" ht="78.75" customHeight="1">
      <c r="A377" s="9" t="s">
        <v>22</v>
      </c>
      <c r="B377" s="99" t="s">
        <v>22</v>
      </c>
      <c r="C377" s="85" t="s">
        <v>7</v>
      </c>
      <c r="D377" s="85">
        <v>2</v>
      </c>
      <c r="E377" s="85">
        <v>11</v>
      </c>
      <c r="F377" s="85">
        <v>1</v>
      </c>
      <c r="G377" s="85">
        <v>902</v>
      </c>
      <c r="H377" s="85">
        <v>10220</v>
      </c>
      <c r="I377" s="85">
        <v>80710</v>
      </c>
      <c r="J377" s="100">
        <v>611</v>
      </c>
      <c r="K377" s="34">
        <v>7065538.72</v>
      </c>
      <c r="L377" s="34"/>
      <c r="M377" s="34"/>
      <c r="N377" s="34"/>
      <c r="O377" s="34"/>
      <c r="P377" s="34"/>
      <c r="Q377" s="34"/>
      <c r="R377" s="34"/>
      <c r="S377" s="34"/>
      <c r="T377" s="34"/>
      <c r="U377" s="34">
        <v>250000</v>
      </c>
      <c r="V377" s="34"/>
      <c r="W377" s="34">
        <v>7748885</v>
      </c>
      <c r="X377" s="34"/>
      <c r="Y377" s="34"/>
      <c r="Z377" s="34"/>
      <c r="AA377" s="34"/>
      <c r="AB377" s="34">
        <v>7766639.07</v>
      </c>
      <c r="AC377" s="34">
        <v>3775955.28</v>
      </c>
      <c r="AD377" s="189">
        <f t="shared" si="22"/>
        <v>48.61762270613664</v>
      </c>
    </row>
    <row r="378" spans="1:30" ht="32.25" customHeight="1">
      <c r="A378" s="9"/>
      <c r="B378" s="87" t="s">
        <v>318</v>
      </c>
      <c r="C378" s="88" t="s">
        <v>7</v>
      </c>
      <c r="D378" s="88">
        <v>2</v>
      </c>
      <c r="E378" s="88">
        <v>11</v>
      </c>
      <c r="F378" s="88">
        <v>1</v>
      </c>
      <c r="G378" s="88">
        <v>902</v>
      </c>
      <c r="H378" s="88">
        <v>12910</v>
      </c>
      <c r="I378" s="88">
        <v>83360</v>
      </c>
      <c r="J378" s="89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>
        <f>W379</f>
        <v>506768</v>
      </c>
      <c r="X378" s="37"/>
      <c r="Y378" s="37"/>
      <c r="Z378" s="37"/>
      <c r="AA378" s="37"/>
      <c r="AB378" s="37">
        <f aca="true" t="shared" si="24" ref="AB378:AC380">AB379</f>
        <v>506768</v>
      </c>
      <c r="AC378" s="37">
        <f t="shared" si="24"/>
        <v>237422.6</v>
      </c>
      <c r="AD378" s="187">
        <f t="shared" si="22"/>
        <v>46.850353613487826</v>
      </c>
    </row>
    <row r="379" spans="1:30" ht="38.25">
      <c r="A379" s="9"/>
      <c r="B379" s="99" t="s">
        <v>136</v>
      </c>
      <c r="C379" s="85" t="s">
        <v>7</v>
      </c>
      <c r="D379" s="85">
        <v>2</v>
      </c>
      <c r="E379" s="85">
        <v>11</v>
      </c>
      <c r="F379" s="85">
        <v>1</v>
      </c>
      <c r="G379" s="85">
        <v>902</v>
      </c>
      <c r="H379" s="85">
        <v>10230</v>
      </c>
      <c r="I379" s="85">
        <v>83360</v>
      </c>
      <c r="J379" s="100">
        <v>600</v>
      </c>
      <c r="K379" s="34" t="e">
        <f>K380</f>
        <v>#REF!</v>
      </c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>
        <f>W380</f>
        <v>506768</v>
      </c>
      <c r="X379" s="34"/>
      <c r="Y379" s="34"/>
      <c r="Z379" s="34"/>
      <c r="AA379" s="34"/>
      <c r="AB379" s="34">
        <f t="shared" si="24"/>
        <v>506768</v>
      </c>
      <c r="AC379" s="34">
        <f t="shared" si="24"/>
        <v>237422.6</v>
      </c>
      <c r="AD379" s="189">
        <f t="shared" si="22"/>
        <v>46.850353613487826</v>
      </c>
    </row>
    <row r="380" spans="1:30" ht="12.75">
      <c r="A380" s="9"/>
      <c r="B380" s="99" t="s">
        <v>49</v>
      </c>
      <c r="C380" s="85" t="s">
        <v>7</v>
      </c>
      <c r="D380" s="85">
        <v>2</v>
      </c>
      <c r="E380" s="85">
        <v>11</v>
      </c>
      <c r="F380" s="85">
        <v>1</v>
      </c>
      <c r="G380" s="85">
        <v>902</v>
      </c>
      <c r="H380" s="85">
        <v>10230</v>
      </c>
      <c r="I380" s="85">
        <v>83360</v>
      </c>
      <c r="J380" s="100">
        <v>610</v>
      </c>
      <c r="K380" s="34" t="e">
        <f>K381+#REF!</f>
        <v>#REF!</v>
      </c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>
        <f>W381</f>
        <v>506768</v>
      </c>
      <c r="X380" s="34"/>
      <c r="Y380" s="34"/>
      <c r="Z380" s="34"/>
      <c r="AA380" s="34"/>
      <c r="AB380" s="34">
        <f t="shared" si="24"/>
        <v>506768</v>
      </c>
      <c r="AC380" s="34">
        <f t="shared" si="24"/>
        <v>237422.6</v>
      </c>
      <c r="AD380" s="187">
        <f t="shared" si="22"/>
        <v>46.850353613487826</v>
      </c>
    </row>
    <row r="381" spans="1:30" ht="76.5">
      <c r="A381" s="9"/>
      <c r="B381" s="99" t="s">
        <v>22</v>
      </c>
      <c r="C381" s="85" t="s">
        <v>7</v>
      </c>
      <c r="D381" s="85">
        <v>2</v>
      </c>
      <c r="E381" s="85">
        <v>11</v>
      </c>
      <c r="F381" s="85">
        <v>1</v>
      </c>
      <c r="G381" s="85">
        <v>902</v>
      </c>
      <c r="H381" s="85">
        <v>10230</v>
      </c>
      <c r="I381" s="85">
        <v>83360</v>
      </c>
      <c r="J381" s="100">
        <v>611</v>
      </c>
      <c r="K381" s="34">
        <v>130819</v>
      </c>
      <c r="L381" s="34"/>
      <c r="M381" s="34"/>
      <c r="N381" s="34"/>
      <c r="O381" s="34"/>
      <c r="P381" s="34"/>
      <c r="Q381" s="34"/>
      <c r="R381" s="34"/>
      <c r="S381" s="34"/>
      <c r="T381" s="34"/>
      <c r="U381" s="34">
        <v>-39000</v>
      </c>
      <c r="V381" s="34"/>
      <c r="W381" s="34">
        <v>506768</v>
      </c>
      <c r="X381" s="34"/>
      <c r="Y381" s="34"/>
      <c r="Z381" s="34"/>
      <c r="AA381" s="34"/>
      <c r="AB381" s="34">
        <v>506768</v>
      </c>
      <c r="AC381" s="34">
        <v>237422.6</v>
      </c>
      <c r="AD381" s="187">
        <f t="shared" si="22"/>
        <v>46.850353613487826</v>
      </c>
    </row>
    <row r="382" spans="1:30" s="3" customFormat="1" ht="38.25">
      <c r="A382" s="27" t="s">
        <v>163</v>
      </c>
      <c r="B382" s="141" t="s">
        <v>163</v>
      </c>
      <c r="C382" s="64" t="s">
        <v>7</v>
      </c>
      <c r="D382" s="64">
        <v>2</v>
      </c>
      <c r="E382" s="64">
        <v>11</v>
      </c>
      <c r="F382" s="64">
        <v>1</v>
      </c>
      <c r="G382" s="64">
        <v>902</v>
      </c>
      <c r="H382" s="64">
        <v>18640</v>
      </c>
      <c r="I382" s="64">
        <v>18640</v>
      </c>
      <c r="J382" s="41"/>
      <c r="K382" s="42">
        <f>K383</f>
        <v>0</v>
      </c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>
        <f aca="true" t="shared" si="25" ref="AB382:AC384">AB383</f>
        <v>55367</v>
      </c>
      <c r="AC382" s="42">
        <f t="shared" si="25"/>
        <v>55367</v>
      </c>
      <c r="AD382" s="187">
        <f t="shared" si="22"/>
        <v>100</v>
      </c>
    </row>
    <row r="383" spans="1:30" ht="38.25">
      <c r="A383" s="38" t="s">
        <v>255</v>
      </c>
      <c r="B383" s="133" t="s">
        <v>255</v>
      </c>
      <c r="C383" s="56" t="s">
        <v>7</v>
      </c>
      <c r="D383" s="56">
        <v>2</v>
      </c>
      <c r="E383" s="56">
        <v>11</v>
      </c>
      <c r="F383" s="56">
        <v>1</v>
      </c>
      <c r="G383" s="56">
        <v>902</v>
      </c>
      <c r="H383" s="56">
        <v>18640</v>
      </c>
      <c r="I383" s="56">
        <v>18640</v>
      </c>
      <c r="J383" s="57">
        <v>600</v>
      </c>
      <c r="K383" s="47">
        <f>K384</f>
        <v>0</v>
      </c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>
        <f t="shared" si="25"/>
        <v>55367</v>
      </c>
      <c r="AC383" s="47">
        <f t="shared" si="25"/>
        <v>55367</v>
      </c>
      <c r="AD383" s="187">
        <f t="shared" si="22"/>
        <v>100</v>
      </c>
    </row>
    <row r="384" spans="1:30" ht="25.5">
      <c r="A384" s="38" t="s">
        <v>256</v>
      </c>
      <c r="B384" s="133" t="s">
        <v>256</v>
      </c>
      <c r="C384" s="56" t="s">
        <v>7</v>
      </c>
      <c r="D384" s="56">
        <v>2</v>
      </c>
      <c r="E384" s="56">
        <v>11</v>
      </c>
      <c r="F384" s="56">
        <v>1</v>
      </c>
      <c r="G384" s="56">
        <v>902</v>
      </c>
      <c r="H384" s="56">
        <v>18640</v>
      </c>
      <c r="I384" s="56">
        <v>18640</v>
      </c>
      <c r="J384" s="57">
        <v>610</v>
      </c>
      <c r="K384" s="47">
        <f>K385</f>
        <v>0</v>
      </c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>
        <f t="shared" si="25"/>
        <v>55367</v>
      </c>
      <c r="AC384" s="47">
        <f t="shared" si="25"/>
        <v>55367</v>
      </c>
      <c r="AD384" s="187">
        <f t="shared" si="22"/>
        <v>100</v>
      </c>
    </row>
    <row r="385" spans="1:30" ht="25.5">
      <c r="A385" s="38" t="s">
        <v>257</v>
      </c>
      <c r="B385" s="133" t="s">
        <v>257</v>
      </c>
      <c r="C385" s="56" t="s">
        <v>7</v>
      </c>
      <c r="D385" s="56">
        <v>2</v>
      </c>
      <c r="E385" s="56">
        <v>11</v>
      </c>
      <c r="F385" s="56">
        <v>1</v>
      </c>
      <c r="G385" s="56">
        <v>902</v>
      </c>
      <c r="H385" s="56">
        <v>18640</v>
      </c>
      <c r="I385" s="56">
        <v>18640</v>
      </c>
      <c r="J385" s="57">
        <v>612</v>
      </c>
      <c r="K385" s="47">
        <v>0</v>
      </c>
      <c r="L385" s="47"/>
      <c r="M385" s="47"/>
      <c r="N385" s="47"/>
      <c r="O385" s="47"/>
      <c r="P385" s="47">
        <v>50000</v>
      </c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>
        <v>55367</v>
      </c>
      <c r="AC385" s="47">
        <v>55367</v>
      </c>
      <c r="AD385" s="187">
        <f t="shared" si="22"/>
        <v>100</v>
      </c>
    </row>
    <row r="386" spans="1:30" ht="73.5" customHeight="1">
      <c r="A386" s="11" t="s">
        <v>149</v>
      </c>
      <c r="B386" s="147" t="s">
        <v>149</v>
      </c>
      <c r="C386" s="88" t="s">
        <v>7</v>
      </c>
      <c r="D386" s="88">
        <v>3</v>
      </c>
      <c r="E386" s="88"/>
      <c r="F386" s="88"/>
      <c r="G386" s="88"/>
      <c r="H386" s="88"/>
      <c r="I386" s="88"/>
      <c r="J386" s="89"/>
      <c r="K386" s="37">
        <f>K387+K394</f>
        <v>11557415</v>
      </c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>
        <f>W387+W394</f>
        <v>13157557.52</v>
      </c>
      <c r="X386" s="37"/>
      <c r="Y386" s="37"/>
      <c r="Z386" s="37"/>
      <c r="AA386" s="37"/>
      <c r="AB386" s="37">
        <f>AB387+AB394</f>
        <v>13956534.78</v>
      </c>
      <c r="AC386" s="37">
        <f>AC387+AC394</f>
        <v>5878518.6899999995</v>
      </c>
      <c r="AD386" s="187">
        <f t="shared" si="22"/>
        <v>42.120188017043006</v>
      </c>
    </row>
    <row r="387" spans="1:30" ht="81" customHeight="1">
      <c r="A387" s="10" t="s">
        <v>193</v>
      </c>
      <c r="B387" s="87" t="s">
        <v>193</v>
      </c>
      <c r="C387" s="88" t="s">
        <v>7</v>
      </c>
      <c r="D387" s="88">
        <v>3</v>
      </c>
      <c r="E387" s="88">
        <v>12</v>
      </c>
      <c r="F387" s="85"/>
      <c r="G387" s="85"/>
      <c r="H387" s="85"/>
      <c r="I387" s="85"/>
      <c r="J387" s="100"/>
      <c r="K387" s="37">
        <f>K388</f>
        <v>40000</v>
      </c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7">
        <f>W388</f>
        <v>61540</v>
      </c>
      <c r="X387" s="34"/>
      <c r="Y387" s="34"/>
      <c r="Z387" s="34"/>
      <c r="AA387" s="34"/>
      <c r="AB387" s="37">
        <f aca="true" t="shared" si="26" ref="AB387:AC391">AB388</f>
        <v>61540</v>
      </c>
      <c r="AC387" s="37">
        <f t="shared" si="26"/>
        <v>55540</v>
      </c>
      <c r="AD387" s="187">
        <f t="shared" si="22"/>
        <v>90.2502437439064</v>
      </c>
    </row>
    <row r="388" spans="1:30" ht="27.75" customHeight="1">
      <c r="A388" s="12" t="s">
        <v>41</v>
      </c>
      <c r="B388" s="148" t="s">
        <v>41</v>
      </c>
      <c r="C388" s="88" t="s">
        <v>7</v>
      </c>
      <c r="D388" s="88">
        <v>3</v>
      </c>
      <c r="E388" s="88">
        <v>12</v>
      </c>
      <c r="F388" s="88">
        <v>2</v>
      </c>
      <c r="G388" s="88">
        <v>902</v>
      </c>
      <c r="H388" s="85"/>
      <c r="I388" s="85"/>
      <c r="J388" s="100"/>
      <c r="K388" s="37">
        <f>K389</f>
        <v>40000</v>
      </c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7">
        <f>W389</f>
        <v>61540</v>
      </c>
      <c r="X388" s="34"/>
      <c r="Y388" s="34"/>
      <c r="Z388" s="34"/>
      <c r="AA388" s="34"/>
      <c r="AB388" s="37">
        <f t="shared" si="26"/>
        <v>61540</v>
      </c>
      <c r="AC388" s="37">
        <f t="shared" si="26"/>
        <v>55540</v>
      </c>
      <c r="AD388" s="187">
        <f t="shared" si="22"/>
        <v>90.2502437439064</v>
      </c>
    </row>
    <row r="389" spans="1:30" s="3" customFormat="1" ht="25.5">
      <c r="A389" s="16" t="s">
        <v>126</v>
      </c>
      <c r="B389" s="95" t="s">
        <v>300</v>
      </c>
      <c r="C389" s="88" t="s">
        <v>7</v>
      </c>
      <c r="D389" s="88">
        <v>3</v>
      </c>
      <c r="E389" s="88">
        <v>12</v>
      </c>
      <c r="F389" s="88">
        <v>2</v>
      </c>
      <c r="G389" s="88">
        <v>902</v>
      </c>
      <c r="H389" s="88">
        <v>12040</v>
      </c>
      <c r="I389" s="88">
        <v>81140</v>
      </c>
      <c r="J389" s="89"/>
      <c r="K389" s="37">
        <f>K390</f>
        <v>40000</v>
      </c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>
        <f>W390</f>
        <v>61540</v>
      </c>
      <c r="X389" s="37"/>
      <c r="Y389" s="37"/>
      <c r="Z389" s="37"/>
      <c r="AA389" s="37"/>
      <c r="AB389" s="37">
        <f t="shared" si="26"/>
        <v>61540</v>
      </c>
      <c r="AC389" s="37">
        <f t="shared" si="26"/>
        <v>55540</v>
      </c>
      <c r="AD389" s="187">
        <f t="shared" si="22"/>
        <v>90.2502437439064</v>
      </c>
    </row>
    <row r="390" spans="1:30" ht="38.25">
      <c r="A390" s="9" t="s">
        <v>133</v>
      </c>
      <c r="B390" s="99" t="s">
        <v>133</v>
      </c>
      <c r="C390" s="85" t="s">
        <v>7</v>
      </c>
      <c r="D390" s="85">
        <v>3</v>
      </c>
      <c r="E390" s="85">
        <v>12</v>
      </c>
      <c r="F390" s="85">
        <v>2</v>
      </c>
      <c r="G390" s="85">
        <v>902</v>
      </c>
      <c r="H390" s="85">
        <v>12040</v>
      </c>
      <c r="I390" s="85">
        <v>81140</v>
      </c>
      <c r="J390" s="100" t="s">
        <v>12</v>
      </c>
      <c r="K390" s="34">
        <f>K391</f>
        <v>40000</v>
      </c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>
        <f>W391</f>
        <v>61540</v>
      </c>
      <c r="X390" s="34"/>
      <c r="Y390" s="34"/>
      <c r="Z390" s="34"/>
      <c r="AA390" s="34"/>
      <c r="AB390" s="34">
        <f t="shared" si="26"/>
        <v>61540</v>
      </c>
      <c r="AC390" s="34">
        <f t="shared" si="26"/>
        <v>55540</v>
      </c>
      <c r="AD390" s="189">
        <f t="shared" si="22"/>
        <v>90.2502437439064</v>
      </c>
    </row>
    <row r="391" spans="1:30" ht="38.25">
      <c r="A391" s="9" t="s">
        <v>13</v>
      </c>
      <c r="B391" s="99" t="s">
        <v>13</v>
      </c>
      <c r="C391" s="85" t="s">
        <v>7</v>
      </c>
      <c r="D391" s="85">
        <v>3</v>
      </c>
      <c r="E391" s="85">
        <v>12</v>
      </c>
      <c r="F391" s="85">
        <v>2</v>
      </c>
      <c r="G391" s="85">
        <v>902</v>
      </c>
      <c r="H391" s="85">
        <v>12040</v>
      </c>
      <c r="I391" s="85">
        <v>81140</v>
      </c>
      <c r="J391" s="100">
        <v>240</v>
      </c>
      <c r="K391" s="34">
        <f>K392</f>
        <v>40000</v>
      </c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>
        <f>W392</f>
        <v>61540</v>
      </c>
      <c r="X391" s="34"/>
      <c r="Y391" s="34"/>
      <c r="Z391" s="34"/>
      <c r="AA391" s="34"/>
      <c r="AB391" s="34">
        <f t="shared" si="26"/>
        <v>61540</v>
      </c>
      <c r="AC391" s="34">
        <f t="shared" si="26"/>
        <v>55540</v>
      </c>
      <c r="AD391" s="189">
        <f t="shared" si="22"/>
        <v>90.2502437439064</v>
      </c>
    </row>
    <row r="392" spans="1:30" ht="38.25">
      <c r="A392" s="9" t="s">
        <v>134</v>
      </c>
      <c r="B392" s="99" t="s">
        <v>134</v>
      </c>
      <c r="C392" s="85" t="s">
        <v>7</v>
      </c>
      <c r="D392" s="85">
        <v>3</v>
      </c>
      <c r="E392" s="85">
        <v>12</v>
      </c>
      <c r="F392" s="85">
        <v>2</v>
      </c>
      <c r="G392" s="85">
        <v>902</v>
      </c>
      <c r="H392" s="85">
        <v>12040</v>
      </c>
      <c r="I392" s="85">
        <v>81140</v>
      </c>
      <c r="J392" s="100">
        <v>244</v>
      </c>
      <c r="K392" s="34">
        <v>40000</v>
      </c>
      <c r="L392" s="34"/>
      <c r="M392" s="34"/>
      <c r="N392" s="34">
        <v>21540</v>
      </c>
      <c r="O392" s="34"/>
      <c r="P392" s="34"/>
      <c r="Q392" s="34"/>
      <c r="R392" s="34"/>
      <c r="S392" s="34"/>
      <c r="T392" s="34"/>
      <c r="U392" s="34"/>
      <c r="V392" s="34"/>
      <c r="W392" s="34">
        <v>61540</v>
      </c>
      <c r="X392" s="34"/>
      <c r="Y392" s="34"/>
      <c r="Z392" s="34"/>
      <c r="AA392" s="34"/>
      <c r="AB392" s="34">
        <v>61540</v>
      </c>
      <c r="AC392" s="34">
        <v>55540</v>
      </c>
      <c r="AD392" s="189">
        <f t="shared" si="22"/>
        <v>90.2502437439064</v>
      </c>
    </row>
    <row r="393" spans="1:30" ht="78" customHeight="1">
      <c r="A393" s="10" t="s">
        <v>170</v>
      </c>
      <c r="B393" s="87" t="s">
        <v>170</v>
      </c>
      <c r="C393" s="88" t="s">
        <v>7</v>
      </c>
      <c r="D393" s="88">
        <v>3</v>
      </c>
      <c r="E393" s="88">
        <v>13</v>
      </c>
      <c r="F393" s="85"/>
      <c r="G393" s="85"/>
      <c r="H393" s="85"/>
      <c r="I393" s="85"/>
      <c r="J393" s="100"/>
      <c r="K393" s="37">
        <f>K394</f>
        <v>11517415</v>
      </c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7">
        <f>W394</f>
        <v>13096017.52</v>
      </c>
      <c r="X393" s="34"/>
      <c r="Y393" s="34"/>
      <c r="Z393" s="34"/>
      <c r="AA393" s="34"/>
      <c r="AB393" s="37">
        <f>AB394</f>
        <v>13894994.78</v>
      </c>
      <c r="AC393" s="37">
        <f>AC394</f>
        <v>5822978.6899999995</v>
      </c>
      <c r="AD393" s="187">
        <f t="shared" si="22"/>
        <v>41.907023228115236</v>
      </c>
    </row>
    <row r="394" spans="1:30" ht="39" customHeight="1">
      <c r="A394" s="12" t="s">
        <v>41</v>
      </c>
      <c r="B394" s="148" t="s">
        <v>41</v>
      </c>
      <c r="C394" s="88" t="s">
        <v>7</v>
      </c>
      <c r="D394" s="88">
        <v>3</v>
      </c>
      <c r="E394" s="88">
        <v>13</v>
      </c>
      <c r="F394" s="88">
        <v>3</v>
      </c>
      <c r="G394" s="88">
        <v>902</v>
      </c>
      <c r="H394" s="85"/>
      <c r="I394" s="85"/>
      <c r="J394" s="100"/>
      <c r="K394" s="37">
        <f>K395</f>
        <v>11517415</v>
      </c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7">
        <f>W395+W409</f>
        <v>13096017.52</v>
      </c>
      <c r="X394" s="34"/>
      <c r="Y394" s="34"/>
      <c r="Z394" s="34"/>
      <c r="AA394" s="34"/>
      <c r="AB394" s="37">
        <f>AB395+AB409</f>
        <v>13894994.78</v>
      </c>
      <c r="AC394" s="37">
        <f>AC395+AC409</f>
        <v>5822978.6899999995</v>
      </c>
      <c r="AD394" s="187">
        <f t="shared" si="22"/>
        <v>41.907023228115236</v>
      </c>
    </row>
    <row r="395" spans="1:30" s="3" customFormat="1" ht="87.75" customHeight="1">
      <c r="A395" s="6" t="s">
        <v>26</v>
      </c>
      <c r="B395" s="95" t="s">
        <v>301</v>
      </c>
      <c r="C395" s="88" t="s">
        <v>7</v>
      </c>
      <c r="D395" s="88">
        <v>3</v>
      </c>
      <c r="E395" s="88">
        <v>13</v>
      </c>
      <c r="F395" s="88">
        <v>3</v>
      </c>
      <c r="G395" s="88">
        <v>902</v>
      </c>
      <c r="H395" s="88">
        <v>12010</v>
      </c>
      <c r="I395" s="88">
        <v>80730</v>
      </c>
      <c r="J395" s="93"/>
      <c r="K395" s="37">
        <f>K396+K401+K404</f>
        <v>11517415</v>
      </c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37">
        <f>W396+W401+W404</f>
        <v>13025579.52</v>
      </c>
      <c r="X395" s="94"/>
      <c r="Y395" s="94"/>
      <c r="Z395" s="94"/>
      <c r="AA395" s="94"/>
      <c r="AB395" s="37">
        <f>AB396+AB401+AB404</f>
        <v>13821437.33</v>
      </c>
      <c r="AC395" s="37">
        <f>AC396+AC401+AC404</f>
        <v>5793119.34</v>
      </c>
      <c r="AD395" s="187">
        <f t="shared" si="22"/>
        <v>41.91401517572847</v>
      </c>
    </row>
    <row r="396" spans="1:30" ht="76.5">
      <c r="A396" s="5" t="s">
        <v>8</v>
      </c>
      <c r="B396" s="99" t="s">
        <v>8</v>
      </c>
      <c r="C396" s="85" t="s">
        <v>7</v>
      </c>
      <c r="D396" s="85">
        <v>3</v>
      </c>
      <c r="E396" s="85">
        <v>13</v>
      </c>
      <c r="F396" s="85">
        <v>3</v>
      </c>
      <c r="G396" s="85">
        <v>902</v>
      </c>
      <c r="H396" s="85">
        <v>12010</v>
      </c>
      <c r="I396" s="85">
        <v>80730</v>
      </c>
      <c r="J396" s="100" t="s">
        <v>9</v>
      </c>
      <c r="K396" s="34">
        <f>K397</f>
        <v>9781582</v>
      </c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>
        <f>W397</f>
        <v>10201264</v>
      </c>
      <c r="X396" s="34"/>
      <c r="Y396" s="34"/>
      <c r="Z396" s="34"/>
      <c r="AA396" s="34"/>
      <c r="AB396" s="34">
        <f>AB397</f>
        <v>11326389.81</v>
      </c>
      <c r="AC396" s="34">
        <f>AC397</f>
        <v>4650174.68</v>
      </c>
      <c r="AD396" s="189">
        <f t="shared" si="22"/>
        <v>41.05610665010301</v>
      </c>
    </row>
    <row r="397" spans="1:30" ht="25.5">
      <c r="A397" s="13" t="s">
        <v>24</v>
      </c>
      <c r="B397" s="103" t="s">
        <v>24</v>
      </c>
      <c r="C397" s="85" t="s">
        <v>7</v>
      </c>
      <c r="D397" s="85">
        <v>3</v>
      </c>
      <c r="E397" s="85">
        <v>13</v>
      </c>
      <c r="F397" s="85">
        <v>3</v>
      </c>
      <c r="G397" s="85">
        <v>902</v>
      </c>
      <c r="H397" s="85">
        <v>12010</v>
      </c>
      <c r="I397" s="85">
        <v>80730</v>
      </c>
      <c r="J397" s="100" t="s">
        <v>25</v>
      </c>
      <c r="K397" s="34">
        <f>K398+K399+K400</f>
        <v>9781582</v>
      </c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>
        <f>W398+W399+W400</f>
        <v>10201264</v>
      </c>
      <c r="X397" s="34"/>
      <c r="Y397" s="34"/>
      <c r="Z397" s="34"/>
      <c r="AA397" s="34"/>
      <c r="AB397" s="34">
        <f>AB398+AB399+AB400</f>
        <v>11326389.81</v>
      </c>
      <c r="AC397" s="34">
        <f>AC398+AC399+AC400</f>
        <v>4650174.68</v>
      </c>
      <c r="AD397" s="189">
        <f t="shared" si="22"/>
        <v>41.05610665010301</v>
      </c>
    </row>
    <row r="398" spans="1:30" ht="12.75">
      <c r="A398" s="5" t="s">
        <v>188</v>
      </c>
      <c r="B398" s="99" t="s">
        <v>188</v>
      </c>
      <c r="C398" s="85" t="s">
        <v>7</v>
      </c>
      <c r="D398" s="85">
        <v>3</v>
      </c>
      <c r="E398" s="85">
        <v>13</v>
      </c>
      <c r="F398" s="85">
        <v>3</v>
      </c>
      <c r="G398" s="85">
        <v>902</v>
      </c>
      <c r="H398" s="85">
        <v>12010</v>
      </c>
      <c r="I398" s="85">
        <v>80730</v>
      </c>
      <c r="J398" s="100">
        <v>111</v>
      </c>
      <c r="K398" s="34">
        <v>7547528</v>
      </c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>
        <v>7870329</v>
      </c>
      <c r="X398" s="34"/>
      <c r="Y398" s="34">
        <v>848458.55</v>
      </c>
      <c r="Z398" s="34"/>
      <c r="AA398" s="34"/>
      <c r="AB398" s="34">
        <v>8739119.81</v>
      </c>
      <c r="AC398" s="34">
        <v>3699107.47</v>
      </c>
      <c r="AD398" s="189">
        <f t="shared" si="22"/>
        <v>42.328146889200276</v>
      </c>
    </row>
    <row r="399" spans="1:30" ht="38.25" hidden="1">
      <c r="A399" s="5" t="s">
        <v>139</v>
      </c>
      <c r="B399" s="99" t="s">
        <v>139</v>
      </c>
      <c r="C399" s="85" t="s">
        <v>7</v>
      </c>
      <c r="D399" s="85">
        <v>3</v>
      </c>
      <c r="E399" s="85">
        <v>13</v>
      </c>
      <c r="F399" s="85">
        <v>3</v>
      </c>
      <c r="G399" s="85">
        <v>902</v>
      </c>
      <c r="H399" s="85">
        <v>12010</v>
      </c>
      <c r="I399" s="85">
        <v>80730</v>
      </c>
      <c r="J399" s="100">
        <v>112</v>
      </c>
      <c r="K399" s="34">
        <v>0</v>
      </c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>
        <f>K399+L399</f>
        <v>0</v>
      </c>
      <c r="AC399" s="34"/>
      <c r="AD399" s="189" t="e">
        <f t="shared" si="22"/>
        <v>#DIV/0!</v>
      </c>
    </row>
    <row r="400" spans="1:30" ht="51">
      <c r="A400" s="5" t="s">
        <v>138</v>
      </c>
      <c r="B400" s="99" t="s">
        <v>138</v>
      </c>
      <c r="C400" s="85" t="s">
        <v>7</v>
      </c>
      <c r="D400" s="85">
        <v>3</v>
      </c>
      <c r="E400" s="85">
        <v>13</v>
      </c>
      <c r="F400" s="85">
        <v>3</v>
      </c>
      <c r="G400" s="85">
        <v>902</v>
      </c>
      <c r="H400" s="85">
        <v>12010</v>
      </c>
      <c r="I400" s="85">
        <v>80730</v>
      </c>
      <c r="J400" s="100">
        <v>119</v>
      </c>
      <c r="K400" s="34">
        <v>2234054</v>
      </c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>
        <v>2330935</v>
      </c>
      <c r="X400" s="34"/>
      <c r="Y400" s="34">
        <v>250195</v>
      </c>
      <c r="Z400" s="34"/>
      <c r="AA400" s="34"/>
      <c r="AB400" s="34">
        <v>2587270</v>
      </c>
      <c r="AC400" s="34">
        <v>951067.21</v>
      </c>
      <c r="AD400" s="189">
        <f t="shared" si="22"/>
        <v>36.75948818638951</v>
      </c>
    </row>
    <row r="401" spans="1:30" ht="38.25">
      <c r="A401" s="5" t="s">
        <v>133</v>
      </c>
      <c r="B401" s="99" t="s">
        <v>133</v>
      </c>
      <c r="C401" s="85" t="s">
        <v>7</v>
      </c>
      <c r="D401" s="85">
        <v>3</v>
      </c>
      <c r="E401" s="85">
        <v>13</v>
      </c>
      <c r="F401" s="85">
        <v>3</v>
      </c>
      <c r="G401" s="85">
        <v>902</v>
      </c>
      <c r="H401" s="85">
        <v>12010</v>
      </c>
      <c r="I401" s="85">
        <v>80730</v>
      </c>
      <c r="J401" s="100" t="s">
        <v>12</v>
      </c>
      <c r="K401" s="34">
        <f>K402</f>
        <v>1679931</v>
      </c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>
        <f>W402</f>
        <v>2824315.52</v>
      </c>
      <c r="X401" s="34"/>
      <c r="Y401" s="34"/>
      <c r="Z401" s="34"/>
      <c r="AA401" s="34"/>
      <c r="AB401" s="34">
        <f>AB402</f>
        <v>2495047.52</v>
      </c>
      <c r="AC401" s="34">
        <f>AC402</f>
        <v>1142944.66</v>
      </c>
      <c r="AD401" s="189">
        <f t="shared" si="22"/>
        <v>45.8085327368835</v>
      </c>
    </row>
    <row r="402" spans="1:30" ht="38.25">
      <c r="A402" s="5" t="s">
        <v>13</v>
      </c>
      <c r="B402" s="99" t="s">
        <v>13</v>
      </c>
      <c r="C402" s="85" t="s">
        <v>7</v>
      </c>
      <c r="D402" s="85">
        <v>3</v>
      </c>
      <c r="E402" s="85">
        <v>13</v>
      </c>
      <c r="F402" s="85">
        <v>3</v>
      </c>
      <c r="G402" s="85">
        <v>902</v>
      </c>
      <c r="H402" s="85">
        <v>12010</v>
      </c>
      <c r="I402" s="85">
        <v>80730</v>
      </c>
      <c r="J402" s="100" t="s">
        <v>14</v>
      </c>
      <c r="K402" s="34">
        <f>K403</f>
        <v>1679931</v>
      </c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>
        <f>W403</f>
        <v>2824315.52</v>
      </c>
      <c r="X402" s="34"/>
      <c r="Y402" s="34"/>
      <c r="Z402" s="34"/>
      <c r="AA402" s="34"/>
      <c r="AB402" s="34">
        <f>AB403</f>
        <v>2495047.52</v>
      </c>
      <c r="AC402" s="34">
        <f>AC403</f>
        <v>1142944.66</v>
      </c>
      <c r="AD402" s="189">
        <f aca="true" t="shared" si="27" ref="AD402:AD465">AC402/AB402*100</f>
        <v>45.8085327368835</v>
      </c>
    </row>
    <row r="403" spans="1:30" ht="38.25">
      <c r="A403" s="9" t="s">
        <v>134</v>
      </c>
      <c r="B403" s="99" t="s">
        <v>134</v>
      </c>
      <c r="C403" s="85" t="s">
        <v>7</v>
      </c>
      <c r="D403" s="85">
        <v>3</v>
      </c>
      <c r="E403" s="85">
        <v>13</v>
      </c>
      <c r="F403" s="85">
        <v>3</v>
      </c>
      <c r="G403" s="85">
        <v>902</v>
      </c>
      <c r="H403" s="85">
        <v>12010</v>
      </c>
      <c r="I403" s="85">
        <v>80730</v>
      </c>
      <c r="J403" s="100">
        <v>244</v>
      </c>
      <c r="K403" s="34">
        <v>1679931</v>
      </c>
      <c r="L403" s="34"/>
      <c r="M403" s="34"/>
      <c r="N403" s="34">
        <v>142808.64</v>
      </c>
      <c r="O403" s="34">
        <v>14300</v>
      </c>
      <c r="P403" s="34">
        <v>40000</v>
      </c>
      <c r="Q403" s="34">
        <v>44976</v>
      </c>
      <c r="R403" s="34"/>
      <c r="S403" s="34"/>
      <c r="T403" s="34">
        <v>134999</v>
      </c>
      <c r="U403" s="34">
        <v>22009.28</v>
      </c>
      <c r="V403" s="34">
        <v>630060</v>
      </c>
      <c r="W403" s="34">
        <v>2824315.52</v>
      </c>
      <c r="X403" s="34"/>
      <c r="Y403" s="34">
        <v>-412768.55</v>
      </c>
      <c r="Z403" s="34"/>
      <c r="AA403" s="34"/>
      <c r="AB403" s="34">
        <v>2495047.52</v>
      </c>
      <c r="AC403" s="34">
        <v>1142944.66</v>
      </c>
      <c r="AD403" s="189">
        <f t="shared" si="27"/>
        <v>45.8085327368835</v>
      </c>
    </row>
    <row r="404" spans="1:30" s="40" customFormat="1" ht="12.75" hidden="1">
      <c r="A404" s="20" t="s">
        <v>15</v>
      </c>
      <c r="B404" s="54" t="s">
        <v>15</v>
      </c>
      <c r="C404" s="56" t="s">
        <v>7</v>
      </c>
      <c r="D404" s="56">
        <v>3</v>
      </c>
      <c r="E404" s="56">
        <v>13</v>
      </c>
      <c r="F404" s="56">
        <v>3</v>
      </c>
      <c r="G404" s="56">
        <v>902</v>
      </c>
      <c r="H404" s="56">
        <v>12010</v>
      </c>
      <c r="I404" s="56">
        <v>80730</v>
      </c>
      <c r="J404" s="57" t="s">
        <v>16</v>
      </c>
      <c r="K404" s="47">
        <f>K405</f>
        <v>55902</v>
      </c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>
        <f>AB405</f>
        <v>0</v>
      </c>
      <c r="AC404" s="47"/>
      <c r="AD404" s="187" t="e">
        <f t="shared" si="27"/>
        <v>#DIV/0!</v>
      </c>
    </row>
    <row r="405" spans="1:30" s="40" customFormat="1" ht="12.75" hidden="1">
      <c r="A405" s="20" t="s">
        <v>42</v>
      </c>
      <c r="B405" s="54" t="s">
        <v>42</v>
      </c>
      <c r="C405" s="56" t="s">
        <v>7</v>
      </c>
      <c r="D405" s="56">
        <v>3</v>
      </c>
      <c r="E405" s="56">
        <v>13</v>
      </c>
      <c r="F405" s="56">
        <v>3</v>
      </c>
      <c r="G405" s="56">
        <v>902</v>
      </c>
      <c r="H405" s="56">
        <v>12010</v>
      </c>
      <c r="I405" s="56">
        <v>80730</v>
      </c>
      <c r="J405" s="57">
        <v>850</v>
      </c>
      <c r="K405" s="47">
        <f>K406+K407</f>
        <v>55902</v>
      </c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>
        <f>AB406+AB407+AB408</f>
        <v>0</v>
      </c>
      <c r="AC405" s="47"/>
      <c r="AD405" s="187" t="e">
        <f t="shared" si="27"/>
        <v>#DIV/0!</v>
      </c>
    </row>
    <row r="406" spans="1:30" s="40" customFormat="1" ht="25.5" hidden="1">
      <c r="A406" s="20" t="s">
        <v>17</v>
      </c>
      <c r="B406" s="54" t="s">
        <v>17</v>
      </c>
      <c r="C406" s="56" t="s">
        <v>7</v>
      </c>
      <c r="D406" s="56">
        <v>3</v>
      </c>
      <c r="E406" s="56">
        <v>13</v>
      </c>
      <c r="F406" s="56">
        <v>3</v>
      </c>
      <c r="G406" s="56">
        <v>902</v>
      </c>
      <c r="H406" s="56">
        <v>12010</v>
      </c>
      <c r="I406" s="56">
        <v>80730</v>
      </c>
      <c r="J406" s="57" t="s">
        <v>18</v>
      </c>
      <c r="K406" s="47">
        <v>35702</v>
      </c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>
        <v>0</v>
      </c>
      <c r="AC406" s="47"/>
      <c r="AD406" s="187" t="e">
        <f t="shared" si="27"/>
        <v>#DIV/0!</v>
      </c>
    </row>
    <row r="407" spans="1:30" s="40" customFormat="1" ht="12.75" hidden="1">
      <c r="A407" s="20" t="s">
        <v>137</v>
      </c>
      <c r="B407" s="54" t="s">
        <v>137</v>
      </c>
      <c r="C407" s="56" t="s">
        <v>7</v>
      </c>
      <c r="D407" s="56">
        <v>3</v>
      </c>
      <c r="E407" s="56">
        <v>13</v>
      </c>
      <c r="F407" s="56">
        <v>3</v>
      </c>
      <c r="G407" s="56">
        <v>902</v>
      </c>
      <c r="H407" s="56">
        <v>12010</v>
      </c>
      <c r="I407" s="56">
        <v>80730</v>
      </c>
      <c r="J407" s="57" t="s">
        <v>20</v>
      </c>
      <c r="K407" s="47">
        <v>20200</v>
      </c>
      <c r="L407" s="47"/>
      <c r="M407" s="47"/>
      <c r="N407" s="47"/>
      <c r="O407" s="47">
        <v>-11992</v>
      </c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>
        <v>0</v>
      </c>
      <c r="AC407" s="47"/>
      <c r="AD407" s="187" t="e">
        <f t="shared" si="27"/>
        <v>#DIV/0!</v>
      </c>
    </row>
    <row r="408" spans="1:30" s="40" customFormat="1" ht="12.75" hidden="1">
      <c r="A408" s="20" t="s">
        <v>214</v>
      </c>
      <c r="B408" s="54" t="s">
        <v>214</v>
      </c>
      <c r="C408" s="56" t="s">
        <v>7</v>
      </c>
      <c r="D408" s="56">
        <v>3</v>
      </c>
      <c r="E408" s="56">
        <v>13</v>
      </c>
      <c r="F408" s="56">
        <v>3</v>
      </c>
      <c r="G408" s="56">
        <v>902</v>
      </c>
      <c r="H408" s="56">
        <v>12010</v>
      </c>
      <c r="I408" s="56">
        <v>80730</v>
      </c>
      <c r="J408" s="57">
        <v>853</v>
      </c>
      <c r="K408" s="47"/>
      <c r="L408" s="47"/>
      <c r="M408" s="47"/>
      <c r="N408" s="47"/>
      <c r="O408" s="47">
        <v>11992</v>
      </c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>
        <v>0</v>
      </c>
      <c r="AC408" s="47"/>
      <c r="AD408" s="187" t="e">
        <f t="shared" si="27"/>
        <v>#DIV/0!</v>
      </c>
    </row>
    <row r="409" spans="1:30" ht="25.5">
      <c r="A409" s="17"/>
      <c r="B409" s="87" t="s">
        <v>318</v>
      </c>
      <c r="C409" s="88" t="s">
        <v>7</v>
      </c>
      <c r="D409" s="88">
        <v>3</v>
      </c>
      <c r="E409" s="88">
        <v>13</v>
      </c>
      <c r="F409" s="88">
        <v>1</v>
      </c>
      <c r="G409" s="88">
        <v>902</v>
      </c>
      <c r="H409" s="88">
        <v>12910</v>
      </c>
      <c r="I409" s="88">
        <v>83360</v>
      </c>
      <c r="J409" s="89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>
        <f>W410</f>
        <v>70438</v>
      </c>
      <c r="X409" s="37"/>
      <c r="Y409" s="37"/>
      <c r="Z409" s="37"/>
      <c r="AA409" s="37"/>
      <c r="AB409" s="37">
        <f>AB410</f>
        <v>73557.45</v>
      </c>
      <c r="AC409" s="37">
        <f>AC410</f>
        <v>29859.35</v>
      </c>
      <c r="AD409" s="187">
        <f t="shared" si="27"/>
        <v>40.593236986872164</v>
      </c>
    </row>
    <row r="410" spans="1:30" ht="12.75">
      <c r="A410" s="17"/>
      <c r="B410" s="99" t="s">
        <v>15</v>
      </c>
      <c r="C410" s="85" t="s">
        <v>7</v>
      </c>
      <c r="D410" s="85">
        <v>3</v>
      </c>
      <c r="E410" s="85">
        <v>13</v>
      </c>
      <c r="F410" s="85">
        <v>1</v>
      </c>
      <c r="G410" s="85">
        <v>902</v>
      </c>
      <c r="H410" s="85">
        <v>10230</v>
      </c>
      <c r="I410" s="85">
        <v>83360</v>
      </c>
      <c r="J410" s="100" t="s">
        <v>16</v>
      </c>
      <c r="K410" s="34">
        <f>K411</f>
        <v>320819</v>
      </c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>
        <f>W411</f>
        <v>70438</v>
      </c>
      <c r="X410" s="34"/>
      <c r="Y410" s="34"/>
      <c r="Z410" s="34"/>
      <c r="AA410" s="34"/>
      <c r="AB410" s="34">
        <f>AB411</f>
        <v>73557.45</v>
      </c>
      <c r="AC410" s="34">
        <f>AC411</f>
        <v>29859.35</v>
      </c>
      <c r="AD410" s="189">
        <f t="shared" si="27"/>
        <v>40.593236986872164</v>
      </c>
    </row>
    <row r="411" spans="1:30" ht="12.75">
      <c r="A411" s="17"/>
      <c r="B411" s="99" t="s">
        <v>42</v>
      </c>
      <c r="C411" s="85" t="s">
        <v>7</v>
      </c>
      <c r="D411" s="85">
        <v>3</v>
      </c>
      <c r="E411" s="85">
        <v>13</v>
      </c>
      <c r="F411" s="85">
        <v>1</v>
      </c>
      <c r="G411" s="85">
        <v>902</v>
      </c>
      <c r="H411" s="85">
        <v>10230</v>
      </c>
      <c r="I411" s="85">
        <v>83360</v>
      </c>
      <c r="J411" s="100">
        <v>850</v>
      </c>
      <c r="K411" s="34">
        <f>K412+K413</f>
        <v>320819</v>
      </c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>
        <f>W412+W413+W414</f>
        <v>70438</v>
      </c>
      <c r="X411" s="34"/>
      <c r="Y411" s="34"/>
      <c r="Z411" s="34"/>
      <c r="AA411" s="34"/>
      <c r="AB411" s="34">
        <f>AB412+AB413+AB414</f>
        <v>73557.45</v>
      </c>
      <c r="AC411" s="34">
        <f>AC412+AC413+AC414</f>
        <v>29859.35</v>
      </c>
      <c r="AD411" s="189">
        <f t="shared" si="27"/>
        <v>40.593236986872164</v>
      </c>
    </row>
    <row r="412" spans="1:30" ht="25.5">
      <c r="A412" s="17"/>
      <c r="B412" s="99" t="s">
        <v>17</v>
      </c>
      <c r="C412" s="85" t="s">
        <v>7</v>
      </c>
      <c r="D412" s="85">
        <v>3</v>
      </c>
      <c r="E412" s="85">
        <v>13</v>
      </c>
      <c r="F412" s="85">
        <v>1</v>
      </c>
      <c r="G412" s="85">
        <v>902</v>
      </c>
      <c r="H412" s="85">
        <v>10230</v>
      </c>
      <c r="I412" s="85">
        <v>83360</v>
      </c>
      <c r="J412" s="100" t="s">
        <v>18</v>
      </c>
      <c r="K412" s="34">
        <v>130819</v>
      </c>
      <c r="L412" s="34"/>
      <c r="M412" s="34"/>
      <c r="N412" s="34"/>
      <c r="O412" s="34"/>
      <c r="P412" s="34"/>
      <c r="Q412" s="34"/>
      <c r="R412" s="34"/>
      <c r="S412" s="34"/>
      <c r="T412" s="34"/>
      <c r="U412" s="34">
        <v>-39000</v>
      </c>
      <c r="V412" s="34"/>
      <c r="W412" s="34">
        <v>49680</v>
      </c>
      <c r="X412" s="34"/>
      <c r="Y412" s="34"/>
      <c r="Z412" s="34"/>
      <c r="AA412" s="34"/>
      <c r="AB412" s="34">
        <v>49680</v>
      </c>
      <c r="AC412" s="34">
        <v>17010</v>
      </c>
      <c r="AD412" s="189">
        <f t="shared" si="27"/>
        <v>34.23913043478261</v>
      </c>
    </row>
    <row r="413" spans="1:30" ht="12.75">
      <c r="A413" s="17"/>
      <c r="B413" s="99" t="s">
        <v>137</v>
      </c>
      <c r="C413" s="85" t="s">
        <v>7</v>
      </c>
      <c r="D413" s="85">
        <v>3</v>
      </c>
      <c r="E413" s="85">
        <v>13</v>
      </c>
      <c r="F413" s="85">
        <v>1</v>
      </c>
      <c r="G413" s="85">
        <v>902</v>
      </c>
      <c r="H413" s="85">
        <v>10230</v>
      </c>
      <c r="I413" s="85">
        <v>83360</v>
      </c>
      <c r="J413" s="100" t="s">
        <v>20</v>
      </c>
      <c r="K413" s="34">
        <v>190000</v>
      </c>
      <c r="L413" s="34"/>
      <c r="M413" s="34"/>
      <c r="N413" s="34">
        <v>9200</v>
      </c>
      <c r="O413" s="34">
        <v>-10683</v>
      </c>
      <c r="P413" s="34"/>
      <c r="Q413" s="34"/>
      <c r="R413" s="34"/>
      <c r="S413" s="34"/>
      <c r="T413" s="34"/>
      <c r="U413" s="34"/>
      <c r="V413" s="34">
        <v>-110254</v>
      </c>
      <c r="W413" s="34">
        <v>8768</v>
      </c>
      <c r="X413" s="34"/>
      <c r="Y413" s="34"/>
      <c r="Z413" s="34"/>
      <c r="AA413" s="34"/>
      <c r="AB413" s="34">
        <v>11887.45</v>
      </c>
      <c r="AC413" s="34">
        <v>8710</v>
      </c>
      <c r="AD413" s="189">
        <f t="shared" si="27"/>
        <v>73.27055003385924</v>
      </c>
    </row>
    <row r="414" spans="1:30" ht="12.75">
      <c r="A414" s="17"/>
      <c r="B414" s="99" t="s">
        <v>214</v>
      </c>
      <c r="C414" s="85" t="s">
        <v>7</v>
      </c>
      <c r="D414" s="85">
        <v>3</v>
      </c>
      <c r="E414" s="85">
        <v>13</v>
      </c>
      <c r="F414" s="85">
        <v>1</v>
      </c>
      <c r="G414" s="85">
        <v>902</v>
      </c>
      <c r="H414" s="85">
        <v>10230</v>
      </c>
      <c r="I414" s="85">
        <v>83360</v>
      </c>
      <c r="J414" s="100">
        <v>853</v>
      </c>
      <c r="K414" s="34"/>
      <c r="L414" s="34">
        <v>8500</v>
      </c>
      <c r="M414" s="34"/>
      <c r="N414" s="34">
        <v>-8500</v>
      </c>
      <c r="O414" s="34">
        <v>10683</v>
      </c>
      <c r="P414" s="34"/>
      <c r="Q414" s="34"/>
      <c r="R414" s="34"/>
      <c r="S414" s="34"/>
      <c r="T414" s="34"/>
      <c r="U414" s="34"/>
      <c r="V414" s="34"/>
      <c r="W414" s="34">
        <v>11990</v>
      </c>
      <c r="X414" s="34"/>
      <c r="Y414" s="34"/>
      <c r="Z414" s="34"/>
      <c r="AA414" s="34"/>
      <c r="AB414" s="34">
        <v>11990</v>
      </c>
      <c r="AC414" s="34">
        <v>4139.35</v>
      </c>
      <c r="AD414" s="189">
        <f t="shared" si="27"/>
        <v>34.523352793995</v>
      </c>
    </row>
    <row r="415" spans="1:30" s="3" customFormat="1" ht="70.5" customHeight="1">
      <c r="A415" s="6" t="s">
        <v>150</v>
      </c>
      <c r="B415" s="87" t="s">
        <v>150</v>
      </c>
      <c r="C415" s="96" t="s">
        <v>7</v>
      </c>
      <c r="D415" s="88">
        <v>4</v>
      </c>
      <c r="E415" s="92"/>
      <c r="F415" s="92"/>
      <c r="G415" s="91"/>
      <c r="H415" s="92"/>
      <c r="I415" s="92"/>
      <c r="J415" s="92"/>
      <c r="K415" s="37">
        <f>K416+K429</f>
        <v>1366478.63</v>
      </c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37">
        <f>W416</f>
        <v>1894986.7999999998</v>
      </c>
      <c r="X415" s="152"/>
      <c r="Y415" s="152"/>
      <c r="Z415" s="152"/>
      <c r="AA415" s="152"/>
      <c r="AB415" s="37">
        <f>AB416</f>
        <v>1901565.22</v>
      </c>
      <c r="AC415" s="37">
        <f>AC416</f>
        <v>629553.08</v>
      </c>
      <c r="AD415" s="187">
        <f t="shared" si="27"/>
        <v>33.107099003419926</v>
      </c>
    </row>
    <row r="416" spans="1:30" s="3" customFormat="1" ht="42" customHeight="1">
      <c r="A416" s="6" t="s">
        <v>171</v>
      </c>
      <c r="B416" s="87" t="s">
        <v>171</v>
      </c>
      <c r="C416" s="96" t="s">
        <v>7</v>
      </c>
      <c r="D416" s="88">
        <v>4</v>
      </c>
      <c r="E416" s="88">
        <v>11</v>
      </c>
      <c r="F416" s="92"/>
      <c r="G416" s="91"/>
      <c r="H416" s="92"/>
      <c r="I416" s="92"/>
      <c r="J416" s="92"/>
      <c r="K416" s="37">
        <f>K417</f>
        <v>450000</v>
      </c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37">
        <f>W417+W429</f>
        <v>1894986.7999999998</v>
      </c>
      <c r="X416" s="152"/>
      <c r="Y416" s="152"/>
      <c r="Z416" s="152"/>
      <c r="AA416" s="152"/>
      <c r="AB416" s="37">
        <f>AB417+AB429</f>
        <v>1901565.22</v>
      </c>
      <c r="AC416" s="37">
        <f>AC417+AC429</f>
        <v>629553.08</v>
      </c>
      <c r="AD416" s="187">
        <f t="shared" si="27"/>
        <v>33.107099003419926</v>
      </c>
    </row>
    <row r="417" spans="1:30" ht="30" customHeight="1">
      <c r="A417" s="6" t="s">
        <v>41</v>
      </c>
      <c r="B417" s="87" t="s">
        <v>41</v>
      </c>
      <c r="C417" s="96" t="s">
        <v>7</v>
      </c>
      <c r="D417" s="88">
        <v>4</v>
      </c>
      <c r="E417" s="88">
        <v>11</v>
      </c>
      <c r="F417" s="88">
        <v>1</v>
      </c>
      <c r="G417" s="88">
        <v>902</v>
      </c>
      <c r="H417" s="85"/>
      <c r="I417" s="85"/>
      <c r="J417" s="100"/>
      <c r="K417" s="37">
        <f>K425+K418</f>
        <v>450000</v>
      </c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7">
        <f>W425+W418</f>
        <v>973586.72</v>
      </c>
      <c r="X417" s="34"/>
      <c r="Y417" s="34"/>
      <c r="Z417" s="34"/>
      <c r="AA417" s="34"/>
      <c r="AB417" s="37">
        <f>AB425+AB418</f>
        <v>980165.14</v>
      </c>
      <c r="AC417" s="37">
        <f>AC425+AC418</f>
        <v>168853.04</v>
      </c>
      <c r="AD417" s="187">
        <f t="shared" si="27"/>
        <v>17.226999115679632</v>
      </c>
    </row>
    <row r="418" spans="1:30" s="3" customFormat="1" ht="76.5">
      <c r="A418" s="14" t="s">
        <v>144</v>
      </c>
      <c r="B418" s="95" t="s">
        <v>302</v>
      </c>
      <c r="C418" s="96" t="s">
        <v>7</v>
      </c>
      <c r="D418" s="88">
        <v>4</v>
      </c>
      <c r="E418" s="88">
        <v>11</v>
      </c>
      <c r="F418" s="88">
        <v>1</v>
      </c>
      <c r="G418" s="88">
        <v>902</v>
      </c>
      <c r="H418" s="88">
        <v>11230</v>
      </c>
      <c r="I418" s="88">
        <v>81180</v>
      </c>
      <c r="J418" s="89"/>
      <c r="K418" s="37">
        <f>K419</f>
        <v>100000</v>
      </c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>
        <f>W419+W422</f>
        <v>368586.72</v>
      </c>
      <c r="X418" s="37"/>
      <c r="Y418" s="37"/>
      <c r="Z418" s="37"/>
      <c r="AA418" s="37"/>
      <c r="AB418" s="37">
        <f>AB419+AB422</f>
        <v>368586.72</v>
      </c>
      <c r="AC418" s="37">
        <f>AC419+AC422</f>
        <v>59356.08</v>
      </c>
      <c r="AD418" s="187">
        <f t="shared" si="27"/>
        <v>16.103694674620943</v>
      </c>
    </row>
    <row r="419" spans="1:30" ht="42.75" customHeight="1">
      <c r="A419" s="5" t="s">
        <v>133</v>
      </c>
      <c r="B419" s="99" t="s">
        <v>133</v>
      </c>
      <c r="C419" s="84" t="s">
        <v>7</v>
      </c>
      <c r="D419" s="85">
        <v>4</v>
      </c>
      <c r="E419" s="85">
        <v>11</v>
      </c>
      <c r="F419" s="85">
        <v>1</v>
      </c>
      <c r="G419" s="85">
        <v>902</v>
      </c>
      <c r="H419" s="85">
        <v>11230</v>
      </c>
      <c r="I419" s="85">
        <v>81180</v>
      </c>
      <c r="J419" s="100">
        <v>200</v>
      </c>
      <c r="K419" s="34">
        <f>K420</f>
        <v>100000</v>
      </c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>
        <f>W420</f>
        <v>239837.08</v>
      </c>
      <c r="X419" s="34"/>
      <c r="Y419" s="34"/>
      <c r="Z419" s="34"/>
      <c r="AA419" s="34"/>
      <c r="AB419" s="34">
        <f>AB420</f>
        <v>239837.08</v>
      </c>
      <c r="AC419" s="176">
        <f>AC420</f>
        <v>0</v>
      </c>
      <c r="AD419" s="188">
        <f t="shared" si="27"/>
        <v>0</v>
      </c>
    </row>
    <row r="420" spans="1:30" ht="38.25">
      <c r="A420" s="5" t="s">
        <v>13</v>
      </c>
      <c r="B420" s="99" t="s">
        <v>13</v>
      </c>
      <c r="C420" s="84" t="s">
        <v>7</v>
      </c>
      <c r="D420" s="85">
        <v>4</v>
      </c>
      <c r="E420" s="85">
        <v>11</v>
      </c>
      <c r="F420" s="85">
        <v>1</v>
      </c>
      <c r="G420" s="85">
        <v>902</v>
      </c>
      <c r="H420" s="85">
        <v>11230</v>
      </c>
      <c r="I420" s="85">
        <v>81180</v>
      </c>
      <c r="J420" s="100">
        <v>240</v>
      </c>
      <c r="K420" s="34">
        <f>K421</f>
        <v>100000</v>
      </c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>
        <f>W421</f>
        <v>239837.08</v>
      </c>
      <c r="X420" s="34"/>
      <c r="Y420" s="34"/>
      <c r="Z420" s="34"/>
      <c r="AA420" s="34"/>
      <c r="AB420" s="34">
        <f>AB421</f>
        <v>239837.08</v>
      </c>
      <c r="AC420" s="176">
        <f>AC421</f>
        <v>0</v>
      </c>
      <c r="AD420" s="188">
        <f t="shared" si="27"/>
        <v>0</v>
      </c>
    </row>
    <row r="421" spans="1:30" ht="38.25">
      <c r="A421" s="9" t="s">
        <v>134</v>
      </c>
      <c r="B421" s="99" t="s">
        <v>134</v>
      </c>
      <c r="C421" s="84" t="s">
        <v>7</v>
      </c>
      <c r="D421" s="85">
        <v>4</v>
      </c>
      <c r="E421" s="85">
        <v>11</v>
      </c>
      <c r="F421" s="85">
        <v>1</v>
      </c>
      <c r="G421" s="85">
        <v>902</v>
      </c>
      <c r="H421" s="85">
        <v>11230</v>
      </c>
      <c r="I421" s="85">
        <v>81180</v>
      </c>
      <c r="J421" s="100">
        <v>244</v>
      </c>
      <c r="K421" s="34">
        <v>100000</v>
      </c>
      <c r="L421" s="34"/>
      <c r="M421" s="34"/>
      <c r="N421" s="34"/>
      <c r="O421" s="34"/>
      <c r="P421" s="34"/>
      <c r="Q421" s="34">
        <v>50000</v>
      </c>
      <c r="R421" s="34"/>
      <c r="S421" s="34"/>
      <c r="T421" s="34"/>
      <c r="U421" s="34"/>
      <c r="V421" s="34">
        <v>0</v>
      </c>
      <c r="W421" s="34">
        <v>239837.08</v>
      </c>
      <c r="X421" s="34"/>
      <c r="Y421" s="34"/>
      <c r="Z421" s="34"/>
      <c r="AA421" s="34"/>
      <c r="AB421" s="34">
        <v>239837.08</v>
      </c>
      <c r="AC421" s="176"/>
      <c r="AD421" s="188">
        <f t="shared" si="27"/>
        <v>0</v>
      </c>
    </row>
    <row r="422" spans="1:30" ht="38.25">
      <c r="A422" s="9"/>
      <c r="B422" s="99" t="s">
        <v>66</v>
      </c>
      <c r="C422" s="84" t="s">
        <v>7</v>
      </c>
      <c r="D422" s="85">
        <v>4</v>
      </c>
      <c r="E422" s="85">
        <v>11</v>
      </c>
      <c r="F422" s="85">
        <v>1</v>
      </c>
      <c r="G422" s="85">
        <v>902</v>
      </c>
      <c r="H422" s="85">
        <v>11230</v>
      </c>
      <c r="I422" s="85">
        <v>81180</v>
      </c>
      <c r="J422" s="100">
        <v>600</v>
      </c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>
        <f>W423</f>
        <v>128749.64</v>
      </c>
      <c r="X422" s="34"/>
      <c r="Y422" s="34"/>
      <c r="Z422" s="34"/>
      <c r="AA422" s="34"/>
      <c r="AB422" s="34">
        <f>AB423</f>
        <v>128749.64</v>
      </c>
      <c r="AC422" s="34">
        <f>AC423</f>
        <v>59356.08</v>
      </c>
      <c r="AD422" s="189">
        <f t="shared" si="27"/>
        <v>46.101938615129335</v>
      </c>
    </row>
    <row r="423" spans="1:30" ht="12.75">
      <c r="A423" s="9"/>
      <c r="B423" s="99" t="s">
        <v>49</v>
      </c>
      <c r="C423" s="84" t="s">
        <v>7</v>
      </c>
      <c r="D423" s="85">
        <v>4</v>
      </c>
      <c r="E423" s="85">
        <v>11</v>
      </c>
      <c r="F423" s="85">
        <v>1</v>
      </c>
      <c r="G423" s="85">
        <v>902</v>
      </c>
      <c r="H423" s="85">
        <v>11230</v>
      </c>
      <c r="I423" s="85">
        <v>81180</v>
      </c>
      <c r="J423" s="100">
        <v>610</v>
      </c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>
        <f>W424</f>
        <v>128749.64</v>
      </c>
      <c r="X423" s="34"/>
      <c r="Y423" s="34"/>
      <c r="Z423" s="34"/>
      <c r="AA423" s="34"/>
      <c r="AB423" s="34">
        <f>AB424</f>
        <v>128749.64</v>
      </c>
      <c r="AC423" s="34">
        <f>AC424</f>
        <v>59356.08</v>
      </c>
      <c r="AD423" s="189">
        <f t="shared" si="27"/>
        <v>46.101938615129335</v>
      </c>
    </row>
    <row r="424" spans="1:30" ht="25.5">
      <c r="A424" s="9"/>
      <c r="B424" s="99" t="s">
        <v>81</v>
      </c>
      <c r="C424" s="84" t="s">
        <v>7</v>
      </c>
      <c r="D424" s="85">
        <v>4</v>
      </c>
      <c r="E424" s="85">
        <v>11</v>
      </c>
      <c r="F424" s="85">
        <v>1</v>
      </c>
      <c r="G424" s="85">
        <v>902</v>
      </c>
      <c r="H424" s="85">
        <v>11230</v>
      </c>
      <c r="I424" s="85">
        <v>81180</v>
      </c>
      <c r="J424" s="100">
        <v>612</v>
      </c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>
        <v>128749.64</v>
      </c>
      <c r="X424" s="34"/>
      <c r="Y424" s="34"/>
      <c r="Z424" s="34"/>
      <c r="AA424" s="34"/>
      <c r="AB424" s="34">
        <v>128749.64</v>
      </c>
      <c r="AC424" s="34">
        <v>59356.08</v>
      </c>
      <c r="AD424" s="189">
        <f t="shared" si="27"/>
        <v>46.101938615129335</v>
      </c>
    </row>
    <row r="425" spans="1:30" s="3" customFormat="1" ht="46.5" customHeight="1">
      <c r="A425" s="6" t="s">
        <v>147</v>
      </c>
      <c r="B425" s="95" t="s">
        <v>303</v>
      </c>
      <c r="C425" s="96" t="s">
        <v>7</v>
      </c>
      <c r="D425" s="88">
        <v>4</v>
      </c>
      <c r="E425" s="88">
        <v>11</v>
      </c>
      <c r="F425" s="88">
        <v>1</v>
      </c>
      <c r="G425" s="88">
        <v>902</v>
      </c>
      <c r="H425" s="88">
        <v>12060</v>
      </c>
      <c r="I425" s="88">
        <v>81130</v>
      </c>
      <c r="J425" s="89"/>
      <c r="K425" s="37">
        <f>K426</f>
        <v>350000</v>
      </c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>
        <f>W426</f>
        <v>605000</v>
      </c>
      <c r="X425" s="37"/>
      <c r="Y425" s="37"/>
      <c r="Z425" s="37"/>
      <c r="AA425" s="37"/>
      <c r="AB425" s="37">
        <f aca="true" t="shared" si="28" ref="AB425:AC427">AB426</f>
        <v>611578.42</v>
      </c>
      <c r="AC425" s="37">
        <f t="shared" si="28"/>
        <v>109496.96</v>
      </c>
      <c r="AD425" s="187">
        <f t="shared" si="27"/>
        <v>17.903993407746466</v>
      </c>
    </row>
    <row r="426" spans="1:30" ht="38.25">
      <c r="A426" s="5" t="s">
        <v>133</v>
      </c>
      <c r="B426" s="99" t="s">
        <v>133</v>
      </c>
      <c r="C426" s="84" t="s">
        <v>7</v>
      </c>
      <c r="D426" s="85">
        <v>4</v>
      </c>
      <c r="E426" s="85">
        <v>11</v>
      </c>
      <c r="F426" s="85">
        <v>1</v>
      </c>
      <c r="G426" s="85">
        <v>902</v>
      </c>
      <c r="H426" s="85">
        <v>12060</v>
      </c>
      <c r="I426" s="85">
        <v>81130</v>
      </c>
      <c r="J426" s="100">
        <v>200</v>
      </c>
      <c r="K426" s="34">
        <f>K427</f>
        <v>350000</v>
      </c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>
        <f>W427</f>
        <v>605000</v>
      </c>
      <c r="X426" s="34"/>
      <c r="Y426" s="34"/>
      <c r="Z426" s="34"/>
      <c r="AA426" s="34"/>
      <c r="AB426" s="34">
        <f t="shared" si="28"/>
        <v>611578.42</v>
      </c>
      <c r="AC426" s="34">
        <f t="shared" si="28"/>
        <v>109496.96</v>
      </c>
      <c r="AD426" s="189">
        <f t="shared" si="27"/>
        <v>17.903993407746466</v>
      </c>
    </row>
    <row r="427" spans="1:30" ht="38.25">
      <c r="A427" s="5" t="s">
        <v>13</v>
      </c>
      <c r="B427" s="99" t="s">
        <v>13</v>
      </c>
      <c r="C427" s="84" t="s">
        <v>7</v>
      </c>
      <c r="D427" s="85">
        <v>4</v>
      </c>
      <c r="E427" s="85">
        <v>11</v>
      </c>
      <c r="F427" s="85">
        <v>1</v>
      </c>
      <c r="G427" s="85">
        <v>902</v>
      </c>
      <c r="H427" s="85">
        <v>12060</v>
      </c>
      <c r="I427" s="85">
        <v>81130</v>
      </c>
      <c r="J427" s="100">
        <v>240</v>
      </c>
      <c r="K427" s="34">
        <f>K428</f>
        <v>350000</v>
      </c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>
        <f>W428</f>
        <v>605000</v>
      </c>
      <c r="X427" s="34"/>
      <c r="Y427" s="34"/>
      <c r="Z427" s="34"/>
      <c r="AA427" s="34"/>
      <c r="AB427" s="34">
        <f t="shared" si="28"/>
        <v>611578.42</v>
      </c>
      <c r="AC427" s="34">
        <f t="shared" si="28"/>
        <v>109496.96</v>
      </c>
      <c r="AD427" s="189">
        <f t="shared" si="27"/>
        <v>17.903993407746466</v>
      </c>
    </row>
    <row r="428" spans="1:30" ht="38.25">
      <c r="A428" s="9" t="s">
        <v>134</v>
      </c>
      <c r="B428" s="99" t="s">
        <v>134</v>
      </c>
      <c r="C428" s="84" t="s">
        <v>7</v>
      </c>
      <c r="D428" s="85">
        <v>4</v>
      </c>
      <c r="E428" s="85">
        <v>11</v>
      </c>
      <c r="F428" s="85">
        <v>1</v>
      </c>
      <c r="G428" s="85">
        <v>902</v>
      </c>
      <c r="H428" s="85">
        <v>12060</v>
      </c>
      <c r="I428" s="85">
        <v>81130</v>
      </c>
      <c r="J428" s="100">
        <v>244</v>
      </c>
      <c r="K428" s="34">
        <v>350000</v>
      </c>
      <c r="L428" s="34"/>
      <c r="M428" s="34"/>
      <c r="N428" s="34"/>
      <c r="O428" s="34">
        <v>64416</v>
      </c>
      <c r="P428" s="34"/>
      <c r="Q428" s="34">
        <v>178355</v>
      </c>
      <c r="R428" s="34"/>
      <c r="S428" s="34"/>
      <c r="T428" s="34">
        <v>6800</v>
      </c>
      <c r="U428" s="34"/>
      <c r="V428" s="34">
        <v>141956</v>
      </c>
      <c r="W428" s="34">
        <v>605000</v>
      </c>
      <c r="X428" s="34"/>
      <c r="Y428" s="34"/>
      <c r="Z428" s="34"/>
      <c r="AA428" s="34"/>
      <c r="AB428" s="34">
        <v>611578.42</v>
      </c>
      <c r="AC428" s="34">
        <v>109496.96</v>
      </c>
      <c r="AD428" s="189">
        <f t="shared" si="27"/>
        <v>17.903993407746466</v>
      </c>
    </row>
    <row r="429" spans="1:30" ht="25.5">
      <c r="A429" s="6" t="s">
        <v>52</v>
      </c>
      <c r="B429" s="87" t="s">
        <v>52</v>
      </c>
      <c r="C429" s="96" t="s">
        <v>7</v>
      </c>
      <c r="D429" s="88">
        <v>4</v>
      </c>
      <c r="E429" s="88">
        <v>11</v>
      </c>
      <c r="F429" s="88">
        <v>1</v>
      </c>
      <c r="G429" s="88">
        <v>921</v>
      </c>
      <c r="H429" s="88"/>
      <c r="I429" s="88"/>
      <c r="J429" s="89"/>
      <c r="K429" s="37">
        <f>K430</f>
        <v>916478.6299999999</v>
      </c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>
        <f>W430</f>
        <v>921400.08</v>
      </c>
      <c r="X429" s="37"/>
      <c r="Y429" s="37"/>
      <c r="Z429" s="37"/>
      <c r="AA429" s="37"/>
      <c r="AB429" s="37">
        <f aca="true" t="shared" si="29" ref="AB429:AC432">AB430</f>
        <v>921400.08</v>
      </c>
      <c r="AC429" s="37">
        <f t="shared" si="29"/>
        <v>460700.04</v>
      </c>
      <c r="AD429" s="187">
        <f t="shared" si="27"/>
        <v>50</v>
      </c>
    </row>
    <row r="430" spans="1:30" s="3" customFormat="1" ht="88.5" customHeight="1">
      <c r="A430" s="14" t="s">
        <v>144</v>
      </c>
      <c r="B430" s="95" t="s">
        <v>302</v>
      </c>
      <c r="C430" s="96" t="s">
        <v>7</v>
      </c>
      <c r="D430" s="88">
        <v>4</v>
      </c>
      <c r="E430" s="88">
        <v>11</v>
      </c>
      <c r="F430" s="88">
        <v>1</v>
      </c>
      <c r="G430" s="88">
        <v>921</v>
      </c>
      <c r="H430" s="88">
        <v>11230</v>
      </c>
      <c r="I430" s="88">
        <v>81180</v>
      </c>
      <c r="J430" s="89"/>
      <c r="K430" s="37">
        <f>K431</f>
        <v>916478.6299999999</v>
      </c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>
        <f>W431</f>
        <v>921400.08</v>
      </c>
      <c r="X430" s="37"/>
      <c r="Y430" s="37"/>
      <c r="Z430" s="37"/>
      <c r="AA430" s="37"/>
      <c r="AB430" s="37">
        <f t="shared" si="29"/>
        <v>921400.08</v>
      </c>
      <c r="AC430" s="37">
        <f t="shared" si="29"/>
        <v>460700.04</v>
      </c>
      <c r="AD430" s="187">
        <f t="shared" si="27"/>
        <v>50</v>
      </c>
    </row>
    <row r="431" spans="1:30" ht="38.25">
      <c r="A431" s="9" t="s">
        <v>66</v>
      </c>
      <c r="B431" s="99" t="s">
        <v>66</v>
      </c>
      <c r="C431" s="84" t="s">
        <v>7</v>
      </c>
      <c r="D431" s="85">
        <v>4</v>
      </c>
      <c r="E431" s="85">
        <v>11</v>
      </c>
      <c r="F431" s="85">
        <v>1</v>
      </c>
      <c r="G431" s="85">
        <v>921</v>
      </c>
      <c r="H431" s="85">
        <v>11230</v>
      </c>
      <c r="I431" s="85">
        <v>81180</v>
      </c>
      <c r="J431" s="100">
        <v>600</v>
      </c>
      <c r="K431" s="34">
        <f>K432</f>
        <v>916478.6299999999</v>
      </c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>
        <f>W432</f>
        <v>921400.08</v>
      </c>
      <c r="X431" s="34"/>
      <c r="Y431" s="34"/>
      <c r="Z431" s="34"/>
      <c r="AA431" s="34"/>
      <c r="AB431" s="34">
        <f t="shared" si="29"/>
        <v>921400.08</v>
      </c>
      <c r="AC431" s="34">
        <f t="shared" si="29"/>
        <v>460700.04</v>
      </c>
      <c r="AD431" s="189">
        <f t="shared" si="27"/>
        <v>50</v>
      </c>
    </row>
    <row r="432" spans="1:30" ht="12.75">
      <c r="A432" s="9" t="s">
        <v>49</v>
      </c>
      <c r="B432" s="99" t="s">
        <v>49</v>
      </c>
      <c r="C432" s="84" t="s">
        <v>7</v>
      </c>
      <c r="D432" s="85">
        <v>4</v>
      </c>
      <c r="E432" s="85">
        <v>11</v>
      </c>
      <c r="F432" s="85">
        <v>1</v>
      </c>
      <c r="G432" s="85">
        <v>921</v>
      </c>
      <c r="H432" s="85">
        <v>11230</v>
      </c>
      <c r="I432" s="85">
        <v>81180</v>
      </c>
      <c r="J432" s="100">
        <v>610</v>
      </c>
      <c r="K432" s="34">
        <f>K433</f>
        <v>916478.6299999999</v>
      </c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>
        <f>W433</f>
        <v>921400.08</v>
      </c>
      <c r="X432" s="34"/>
      <c r="Y432" s="34"/>
      <c r="Z432" s="34"/>
      <c r="AA432" s="34"/>
      <c r="AB432" s="34">
        <f t="shared" si="29"/>
        <v>921400.08</v>
      </c>
      <c r="AC432" s="34">
        <f t="shared" si="29"/>
        <v>460700.04</v>
      </c>
      <c r="AD432" s="189">
        <f t="shared" si="27"/>
        <v>50</v>
      </c>
    </row>
    <row r="433" spans="1:30" ht="25.5">
      <c r="A433" s="9" t="s">
        <v>81</v>
      </c>
      <c r="B433" s="99" t="s">
        <v>81</v>
      </c>
      <c r="C433" s="84" t="s">
        <v>7</v>
      </c>
      <c r="D433" s="85">
        <v>4</v>
      </c>
      <c r="E433" s="85">
        <v>11</v>
      </c>
      <c r="F433" s="85">
        <v>1</v>
      </c>
      <c r="G433" s="85">
        <v>921</v>
      </c>
      <c r="H433" s="85">
        <v>11230</v>
      </c>
      <c r="I433" s="85">
        <v>81180</v>
      </c>
      <c r="J433" s="100">
        <v>612</v>
      </c>
      <c r="K433" s="34">
        <f>331895.04+453214.79+131368.8</f>
        <v>916478.6299999999</v>
      </c>
      <c r="L433" s="34"/>
      <c r="M433" s="34"/>
      <c r="N433" s="34"/>
      <c r="O433" s="34">
        <v>4921.45</v>
      </c>
      <c r="P433" s="34"/>
      <c r="Q433" s="34"/>
      <c r="R433" s="34"/>
      <c r="S433" s="34"/>
      <c r="T433" s="34"/>
      <c r="U433" s="34"/>
      <c r="V433" s="34"/>
      <c r="W433" s="34">
        <v>921400.08</v>
      </c>
      <c r="X433" s="34"/>
      <c r="Y433" s="34"/>
      <c r="Z433" s="34"/>
      <c r="AA433" s="34"/>
      <c r="AB433" s="34">
        <v>921400.08</v>
      </c>
      <c r="AC433" s="34">
        <v>460700.04</v>
      </c>
      <c r="AD433" s="189">
        <f t="shared" si="27"/>
        <v>50</v>
      </c>
    </row>
    <row r="434" spans="1:30" ht="51">
      <c r="A434" s="6" t="s">
        <v>90</v>
      </c>
      <c r="B434" s="87" t="s">
        <v>90</v>
      </c>
      <c r="C434" s="88" t="s">
        <v>70</v>
      </c>
      <c r="D434" s="88"/>
      <c r="E434" s="88"/>
      <c r="F434" s="88"/>
      <c r="G434" s="88"/>
      <c r="H434" s="88"/>
      <c r="I434" s="88"/>
      <c r="J434" s="89"/>
      <c r="K434" s="37">
        <f>K435</f>
        <v>8989248.55</v>
      </c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>
        <f>W435</f>
        <v>17433039.53</v>
      </c>
      <c r="X434" s="37"/>
      <c r="Y434" s="37"/>
      <c r="Z434" s="37"/>
      <c r="AA434" s="37"/>
      <c r="AB434" s="37">
        <f>AB435</f>
        <v>17433039.53</v>
      </c>
      <c r="AC434" s="37">
        <f>AC435</f>
        <v>12507938.72</v>
      </c>
      <c r="AD434" s="187">
        <f t="shared" si="27"/>
        <v>71.7484676064404</v>
      </c>
    </row>
    <row r="435" spans="1:30" ht="60" customHeight="1">
      <c r="A435" s="6" t="s">
        <v>172</v>
      </c>
      <c r="B435" s="87" t="s">
        <v>172</v>
      </c>
      <c r="C435" s="88" t="s">
        <v>70</v>
      </c>
      <c r="D435" s="88">
        <v>0</v>
      </c>
      <c r="E435" s="88">
        <v>11</v>
      </c>
      <c r="F435" s="88"/>
      <c r="G435" s="88"/>
      <c r="H435" s="88"/>
      <c r="I435" s="88"/>
      <c r="J435" s="89"/>
      <c r="K435" s="37">
        <f>K436</f>
        <v>8989248.55</v>
      </c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>
        <f>W436</f>
        <v>17433039.53</v>
      </c>
      <c r="X435" s="37"/>
      <c r="Y435" s="37"/>
      <c r="Z435" s="37"/>
      <c r="AA435" s="37"/>
      <c r="AB435" s="37">
        <f>AB436</f>
        <v>17433039.53</v>
      </c>
      <c r="AC435" s="37">
        <f>AC436</f>
        <v>12507938.72</v>
      </c>
      <c r="AD435" s="187">
        <f t="shared" si="27"/>
        <v>71.7484676064404</v>
      </c>
    </row>
    <row r="436" spans="1:30" ht="25.5">
      <c r="A436" s="6" t="s">
        <v>51</v>
      </c>
      <c r="B436" s="87" t="s">
        <v>51</v>
      </c>
      <c r="C436" s="88" t="s">
        <v>70</v>
      </c>
      <c r="D436" s="88">
        <v>0</v>
      </c>
      <c r="E436" s="88">
        <v>11</v>
      </c>
      <c r="F436" s="88">
        <v>1</v>
      </c>
      <c r="G436" s="88">
        <v>903</v>
      </c>
      <c r="H436" s="88"/>
      <c r="I436" s="88"/>
      <c r="J436" s="89"/>
      <c r="K436" s="37">
        <f>K437+K455+K451</f>
        <v>8989248.55</v>
      </c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>
        <f>W437+W455+W451+W462</f>
        <v>17433039.53</v>
      </c>
      <c r="X436" s="37"/>
      <c r="Y436" s="37"/>
      <c r="Z436" s="37"/>
      <c r="AA436" s="37"/>
      <c r="AB436" s="37">
        <f>AB437+AB455+AB451+AB462</f>
        <v>17433039.53</v>
      </c>
      <c r="AC436" s="37">
        <f>AC437+AC455+AC451+AC462</f>
        <v>12507938.72</v>
      </c>
      <c r="AD436" s="187">
        <f t="shared" si="27"/>
        <v>71.7484676064404</v>
      </c>
    </row>
    <row r="437" spans="1:30" s="3" customFormat="1" ht="38.25">
      <c r="A437" s="11" t="s">
        <v>58</v>
      </c>
      <c r="B437" s="95" t="s">
        <v>58</v>
      </c>
      <c r="C437" s="88" t="s">
        <v>70</v>
      </c>
      <c r="D437" s="88">
        <v>0</v>
      </c>
      <c r="E437" s="88">
        <v>11</v>
      </c>
      <c r="F437" s="88">
        <v>1</v>
      </c>
      <c r="G437" s="88">
        <v>903</v>
      </c>
      <c r="H437" s="88">
        <v>10040</v>
      </c>
      <c r="I437" s="88">
        <v>80040</v>
      </c>
      <c r="J437" s="93"/>
      <c r="K437" s="37">
        <f>K438+K443+K446</f>
        <v>6600248.550000001</v>
      </c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37">
        <f>W438+W443+W446</f>
        <v>5896858.53</v>
      </c>
      <c r="X437" s="94"/>
      <c r="Y437" s="94"/>
      <c r="Z437" s="94"/>
      <c r="AA437" s="94"/>
      <c r="AB437" s="37">
        <f>AB438+AB443+AB446</f>
        <v>5896858.53</v>
      </c>
      <c r="AC437" s="37">
        <f>AC438+AC443+AC446</f>
        <v>2509361.59</v>
      </c>
      <c r="AD437" s="187">
        <f t="shared" si="27"/>
        <v>42.554210470435</v>
      </c>
    </row>
    <row r="438" spans="1:30" ht="76.5">
      <c r="A438" s="5" t="s">
        <v>8</v>
      </c>
      <c r="B438" s="99" t="s">
        <v>8</v>
      </c>
      <c r="C438" s="85" t="s">
        <v>70</v>
      </c>
      <c r="D438" s="85">
        <v>0</v>
      </c>
      <c r="E438" s="85">
        <v>11</v>
      </c>
      <c r="F438" s="85">
        <v>1</v>
      </c>
      <c r="G438" s="85">
        <v>903</v>
      </c>
      <c r="H438" s="85">
        <v>10040</v>
      </c>
      <c r="I438" s="85">
        <v>80040</v>
      </c>
      <c r="J438" s="100" t="s">
        <v>9</v>
      </c>
      <c r="K438" s="34">
        <f>K439</f>
        <v>5079170.4</v>
      </c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>
        <f>W439</f>
        <v>5308107.38</v>
      </c>
      <c r="X438" s="34"/>
      <c r="Y438" s="34"/>
      <c r="Z438" s="34"/>
      <c r="AA438" s="34"/>
      <c r="AB438" s="34">
        <f>AB439</f>
        <v>5308107.38</v>
      </c>
      <c r="AC438" s="34">
        <f>AC439</f>
        <v>2254461.17</v>
      </c>
      <c r="AD438" s="189">
        <f t="shared" si="27"/>
        <v>42.47203397757941</v>
      </c>
    </row>
    <row r="439" spans="1:30" ht="38.25">
      <c r="A439" s="5" t="s">
        <v>10</v>
      </c>
      <c r="B439" s="99" t="s">
        <v>10</v>
      </c>
      <c r="C439" s="85" t="s">
        <v>70</v>
      </c>
      <c r="D439" s="85">
        <v>0</v>
      </c>
      <c r="E439" s="85">
        <v>11</v>
      </c>
      <c r="F439" s="85">
        <v>1</v>
      </c>
      <c r="G439" s="85">
        <v>903</v>
      </c>
      <c r="H439" s="85">
        <v>10040</v>
      </c>
      <c r="I439" s="85">
        <v>80040</v>
      </c>
      <c r="J439" s="100" t="s">
        <v>11</v>
      </c>
      <c r="K439" s="34">
        <f>K440+K441+K442</f>
        <v>5079170.4</v>
      </c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>
        <f>W440+W441+W442</f>
        <v>5308107.38</v>
      </c>
      <c r="X439" s="34"/>
      <c r="Y439" s="34"/>
      <c r="Z439" s="34"/>
      <c r="AA439" s="34"/>
      <c r="AB439" s="34">
        <f>AB440+AB441+AB442</f>
        <v>5308107.38</v>
      </c>
      <c r="AC439" s="34">
        <f>AC440+AC441+AC442</f>
        <v>2254461.17</v>
      </c>
      <c r="AD439" s="189">
        <f t="shared" si="27"/>
        <v>42.47203397757941</v>
      </c>
    </row>
    <row r="440" spans="1:30" ht="25.5">
      <c r="A440" s="5" t="s">
        <v>131</v>
      </c>
      <c r="B440" s="99" t="s">
        <v>131</v>
      </c>
      <c r="C440" s="85" t="s">
        <v>70</v>
      </c>
      <c r="D440" s="85">
        <v>0</v>
      </c>
      <c r="E440" s="85">
        <v>11</v>
      </c>
      <c r="F440" s="85">
        <v>1</v>
      </c>
      <c r="G440" s="85">
        <v>903</v>
      </c>
      <c r="H440" s="85">
        <v>10040</v>
      </c>
      <c r="I440" s="85">
        <v>80040</v>
      </c>
      <c r="J440" s="100">
        <v>121</v>
      </c>
      <c r="K440" s="34">
        <v>3772212.29</v>
      </c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>
        <v>3948047.15</v>
      </c>
      <c r="X440" s="34"/>
      <c r="Y440" s="34"/>
      <c r="Z440" s="34"/>
      <c r="AA440" s="34"/>
      <c r="AB440" s="34">
        <v>3948047.15</v>
      </c>
      <c r="AC440" s="34">
        <v>1752831.81</v>
      </c>
      <c r="AD440" s="189">
        <f t="shared" si="27"/>
        <v>44.39743861721611</v>
      </c>
    </row>
    <row r="441" spans="1:30" ht="51">
      <c r="A441" s="5" t="s">
        <v>57</v>
      </c>
      <c r="B441" s="99" t="s">
        <v>57</v>
      </c>
      <c r="C441" s="85" t="s">
        <v>70</v>
      </c>
      <c r="D441" s="85">
        <v>0</v>
      </c>
      <c r="E441" s="85">
        <v>11</v>
      </c>
      <c r="F441" s="85">
        <v>1</v>
      </c>
      <c r="G441" s="85">
        <v>903</v>
      </c>
      <c r="H441" s="85">
        <v>10040</v>
      </c>
      <c r="I441" s="85">
        <v>80040</v>
      </c>
      <c r="J441" s="100">
        <v>122</v>
      </c>
      <c r="K441" s="34">
        <v>130000</v>
      </c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>
        <v>130000</v>
      </c>
      <c r="X441" s="34"/>
      <c r="Y441" s="34"/>
      <c r="Z441" s="34"/>
      <c r="AA441" s="34"/>
      <c r="AB441" s="34">
        <v>130000</v>
      </c>
      <c r="AC441" s="34">
        <v>35300</v>
      </c>
      <c r="AD441" s="189">
        <f t="shared" si="27"/>
        <v>27.153846153846157</v>
      </c>
    </row>
    <row r="442" spans="1:30" ht="63.75">
      <c r="A442" s="5" t="s">
        <v>132</v>
      </c>
      <c r="B442" s="99" t="s">
        <v>132</v>
      </c>
      <c r="C442" s="85" t="s">
        <v>70</v>
      </c>
      <c r="D442" s="85">
        <v>0</v>
      </c>
      <c r="E442" s="85">
        <v>11</v>
      </c>
      <c r="F442" s="85">
        <v>1</v>
      </c>
      <c r="G442" s="85">
        <v>903</v>
      </c>
      <c r="H442" s="85">
        <v>10040</v>
      </c>
      <c r="I442" s="85">
        <v>80040</v>
      </c>
      <c r="J442" s="100">
        <v>129</v>
      </c>
      <c r="K442" s="34">
        <v>1176958.11</v>
      </c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>
        <v>1230060.23</v>
      </c>
      <c r="X442" s="34"/>
      <c r="Y442" s="34"/>
      <c r="Z442" s="34"/>
      <c r="AA442" s="34"/>
      <c r="AB442" s="34">
        <v>1230060.23</v>
      </c>
      <c r="AC442" s="34">
        <v>466329.36</v>
      </c>
      <c r="AD442" s="189">
        <f t="shared" si="27"/>
        <v>37.91109968655763</v>
      </c>
    </row>
    <row r="443" spans="1:30" ht="38.25">
      <c r="A443" s="5" t="s">
        <v>133</v>
      </c>
      <c r="B443" s="99" t="s">
        <v>133</v>
      </c>
      <c r="C443" s="85" t="s">
        <v>70</v>
      </c>
      <c r="D443" s="85">
        <v>0</v>
      </c>
      <c r="E443" s="85">
        <v>11</v>
      </c>
      <c r="F443" s="85">
        <v>1</v>
      </c>
      <c r="G443" s="85">
        <v>903</v>
      </c>
      <c r="H443" s="85">
        <v>10040</v>
      </c>
      <c r="I443" s="85">
        <v>80040</v>
      </c>
      <c r="J443" s="100">
        <v>200</v>
      </c>
      <c r="K443" s="34">
        <f>K444</f>
        <v>588751.15</v>
      </c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>
        <f>W444</f>
        <v>588751.15</v>
      </c>
      <c r="X443" s="34"/>
      <c r="Y443" s="34"/>
      <c r="Z443" s="34"/>
      <c r="AA443" s="34"/>
      <c r="AB443" s="34">
        <f>AB444</f>
        <v>588751.15</v>
      </c>
      <c r="AC443" s="34">
        <f>AC444</f>
        <v>254900.42</v>
      </c>
      <c r="AD443" s="189">
        <f t="shared" si="27"/>
        <v>43.295103542472916</v>
      </c>
    </row>
    <row r="444" spans="1:30" ht="42.75" customHeight="1">
      <c r="A444" s="5" t="s">
        <v>13</v>
      </c>
      <c r="B444" s="99" t="s">
        <v>13</v>
      </c>
      <c r="C444" s="85" t="s">
        <v>70</v>
      </c>
      <c r="D444" s="85">
        <v>0</v>
      </c>
      <c r="E444" s="85">
        <v>11</v>
      </c>
      <c r="F444" s="85">
        <v>1</v>
      </c>
      <c r="G444" s="85">
        <v>903</v>
      </c>
      <c r="H444" s="85">
        <v>10040</v>
      </c>
      <c r="I444" s="85">
        <v>80040</v>
      </c>
      <c r="J444" s="100">
        <v>240</v>
      </c>
      <c r="K444" s="34">
        <f>K445</f>
        <v>588751.15</v>
      </c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>
        <f>W445</f>
        <v>588751.15</v>
      </c>
      <c r="X444" s="34"/>
      <c r="Y444" s="34"/>
      <c r="Z444" s="34"/>
      <c r="AA444" s="34"/>
      <c r="AB444" s="34">
        <f>AB445</f>
        <v>588751.15</v>
      </c>
      <c r="AC444" s="34">
        <f>AC445</f>
        <v>254900.42</v>
      </c>
      <c r="AD444" s="189">
        <f t="shared" si="27"/>
        <v>43.295103542472916</v>
      </c>
    </row>
    <row r="445" spans="1:30" ht="38.25">
      <c r="A445" s="9" t="s">
        <v>134</v>
      </c>
      <c r="B445" s="99" t="s">
        <v>134</v>
      </c>
      <c r="C445" s="85" t="s">
        <v>70</v>
      </c>
      <c r="D445" s="85">
        <v>0</v>
      </c>
      <c r="E445" s="85">
        <v>11</v>
      </c>
      <c r="F445" s="85">
        <v>1</v>
      </c>
      <c r="G445" s="85">
        <v>903</v>
      </c>
      <c r="H445" s="85">
        <v>10040</v>
      </c>
      <c r="I445" s="85">
        <v>80040</v>
      </c>
      <c r="J445" s="100">
        <v>244</v>
      </c>
      <c r="K445" s="34">
        <v>588751.15</v>
      </c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>
        <v>588751.15</v>
      </c>
      <c r="X445" s="34"/>
      <c r="Y445" s="34"/>
      <c r="Z445" s="34"/>
      <c r="AA445" s="34"/>
      <c r="AB445" s="34">
        <v>588751.15</v>
      </c>
      <c r="AC445" s="34">
        <v>254900.42</v>
      </c>
      <c r="AD445" s="189">
        <f t="shared" si="27"/>
        <v>43.295103542472916</v>
      </c>
    </row>
    <row r="446" spans="1:30" ht="12.75" hidden="1">
      <c r="A446" s="5" t="s">
        <v>15</v>
      </c>
      <c r="B446" s="99" t="s">
        <v>15</v>
      </c>
      <c r="C446" s="85" t="s">
        <v>70</v>
      </c>
      <c r="D446" s="85">
        <v>0</v>
      </c>
      <c r="E446" s="85">
        <v>11</v>
      </c>
      <c r="F446" s="85">
        <v>1</v>
      </c>
      <c r="G446" s="85">
        <v>903</v>
      </c>
      <c r="H446" s="85">
        <v>10040</v>
      </c>
      <c r="I446" s="85">
        <v>80040</v>
      </c>
      <c r="J446" s="100">
        <v>800</v>
      </c>
      <c r="K446" s="34">
        <f>K447</f>
        <v>932327</v>
      </c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>
        <f>AB447</f>
        <v>0</v>
      </c>
      <c r="AC446" s="34"/>
      <c r="AD446" s="187" t="e">
        <f t="shared" si="27"/>
        <v>#DIV/0!</v>
      </c>
    </row>
    <row r="447" spans="1:30" ht="12.75" hidden="1">
      <c r="A447" s="5" t="s">
        <v>42</v>
      </c>
      <c r="B447" s="99" t="s">
        <v>42</v>
      </c>
      <c r="C447" s="85" t="s">
        <v>70</v>
      </c>
      <c r="D447" s="85">
        <v>0</v>
      </c>
      <c r="E447" s="85">
        <v>11</v>
      </c>
      <c r="F447" s="85">
        <v>1</v>
      </c>
      <c r="G447" s="85">
        <v>903</v>
      </c>
      <c r="H447" s="85">
        <v>10040</v>
      </c>
      <c r="I447" s="85">
        <v>80040</v>
      </c>
      <c r="J447" s="100">
        <v>850</v>
      </c>
      <c r="K447" s="34">
        <f>K448+K449+K450</f>
        <v>932327</v>
      </c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>
        <f>AB448+AB449+AB450</f>
        <v>0</v>
      </c>
      <c r="AC447" s="34"/>
      <c r="AD447" s="187" t="e">
        <f t="shared" si="27"/>
        <v>#DIV/0!</v>
      </c>
    </row>
    <row r="448" spans="1:30" ht="25.5" hidden="1">
      <c r="A448" s="5" t="s">
        <v>17</v>
      </c>
      <c r="B448" s="99" t="s">
        <v>17</v>
      </c>
      <c r="C448" s="85" t="s">
        <v>70</v>
      </c>
      <c r="D448" s="85">
        <v>0</v>
      </c>
      <c r="E448" s="85">
        <v>11</v>
      </c>
      <c r="F448" s="85">
        <v>1</v>
      </c>
      <c r="G448" s="85">
        <v>903</v>
      </c>
      <c r="H448" s="85">
        <v>10040</v>
      </c>
      <c r="I448" s="85">
        <v>80040</v>
      </c>
      <c r="J448" s="100">
        <v>851</v>
      </c>
      <c r="K448" s="34">
        <v>930127</v>
      </c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>
        <v>0</v>
      </c>
      <c r="AC448" s="34"/>
      <c r="AD448" s="187" t="e">
        <f t="shared" si="27"/>
        <v>#DIV/0!</v>
      </c>
    </row>
    <row r="449" spans="1:30" ht="12.75" hidden="1">
      <c r="A449" s="5" t="s">
        <v>137</v>
      </c>
      <c r="B449" s="99" t="s">
        <v>137</v>
      </c>
      <c r="C449" s="85" t="s">
        <v>70</v>
      </c>
      <c r="D449" s="85">
        <v>0</v>
      </c>
      <c r="E449" s="85">
        <v>11</v>
      </c>
      <c r="F449" s="85">
        <v>1</v>
      </c>
      <c r="G449" s="85">
        <v>903</v>
      </c>
      <c r="H449" s="85">
        <v>10040</v>
      </c>
      <c r="I449" s="85">
        <v>80040</v>
      </c>
      <c r="J449" s="100">
        <v>852</v>
      </c>
      <c r="K449" s="34">
        <v>2200</v>
      </c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>
        <v>0</v>
      </c>
      <c r="AC449" s="34"/>
      <c r="AD449" s="187" t="e">
        <f t="shared" si="27"/>
        <v>#DIV/0!</v>
      </c>
    </row>
    <row r="450" spans="1:30" ht="12.75" hidden="1">
      <c r="A450" s="5" t="s">
        <v>214</v>
      </c>
      <c r="B450" s="99" t="s">
        <v>214</v>
      </c>
      <c r="C450" s="85" t="s">
        <v>70</v>
      </c>
      <c r="D450" s="85">
        <v>0</v>
      </c>
      <c r="E450" s="85">
        <v>11</v>
      </c>
      <c r="F450" s="85">
        <v>1</v>
      </c>
      <c r="G450" s="85">
        <v>903</v>
      </c>
      <c r="H450" s="85">
        <v>10040</v>
      </c>
      <c r="I450" s="85">
        <v>10040</v>
      </c>
      <c r="J450" s="100">
        <v>853</v>
      </c>
      <c r="K450" s="34">
        <v>0</v>
      </c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>
        <v>0</v>
      </c>
      <c r="AC450" s="34"/>
      <c r="AD450" s="187" t="e">
        <f t="shared" si="27"/>
        <v>#DIV/0!</v>
      </c>
    </row>
    <row r="451" spans="1:30" s="28" customFormat="1" ht="38.25">
      <c r="A451" s="69" t="s">
        <v>225</v>
      </c>
      <c r="B451" s="95" t="s">
        <v>225</v>
      </c>
      <c r="C451" s="88" t="s">
        <v>70</v>
      </c>
      <c r="D451" s="88">
        <v>0</v>
      </c>
      <c r="E451" s="88">
        <v>11</v>
      </c>
      <c r="F451" s="88">
        <v>1</v>
      </c>
      <c r="G451" s="88">
        <v>903</v>
      </c>
      <c r="H451" s="88">
        <v>10042</v>
      </c>
      <c r="I451" s="88">
        <v>80070</v>
      </c>
      <c r="J451" s="93"/>
      <c r="K451" s="37">
        <f>K452</f>
        <v>39000</v>
      </c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37">
        <f>W452</f>
        <v>39000</v>
      </c>
      <c r="X451" s="94"/>
      <c r="Y451" s="94"/>
      <c r="Z451" s="94"/>
      <c r="AA451" s="94"/>
      <c r="AB451" s="37">
        <f aca="true" t="shared" si="30" ref="AB451:AC453">AB452</f>
        <v>39000</v>
      </c>
      <c r="AC451" s="37">
        <f t="shared" si="30"/>
        <v>28182.96</v>
      </c>
      <c r="AD451" s="187">
        <f t="shared" si="27"/>
        <v>72.264</v>
      </c>
    </row>
    <row r="452" spans="1:30" ht="38.25">
      <c r="A452" s="5" t="s">
        <v>133</v>
      </c>
      <c r="B452" s="99" t="s">
        <v>133</v>
      </c>
      <c r="C452" s="85" t="s">
        <v>70</v>
      </c>
      <c r="D452" s="85">
        <v>0</v>
      </c>
      <c r="E452" s="85">
        <v>11</v>
      </c>
      <c r="F452" s="85">
        <v>1</v>
      </c>
      <c r="G452" s="85">
        <v>903</v>
      </c>
      <c r="H452" s="85">
        <v>10042</v>
      </c>
      <c r="I452" s="85">
        <v>80070</v>
      </c>
      <c r="J452" s="100" t="s">
        <v>12</v>
      </c>
      <c r="K452" s="34">
        <f>K453</f>
        <v>39000</v>
      </c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>
        <f>W453</f>
        <v>39000</v>
      </c>
      <c r="X452" s="34"/>
      <c r="Y452" s="34"/>
      <c r="Z452" s="34"/>
      <c r="AA452" s="34"/>
      <c r="AB452" s="34">
        <f t="shared" si="30"/>
        <v>39000</v>
      </c>
      <c r="AC452" s="34">
        <f t="shared" si="30"/>
        <v>28182.96</v>
      </c>
      <c r="AD452" s="189">
        <f t="shared" si="27"/>
        <v>72.264</v>
      </c>
    </row>
    <row r="453" spans="1:30" ht="38.25">
      <c r="A453" s="5" t="s">
        <v>13</v>
      </c>
      <c r="B453" s="99" t="s">
        <v>13</v>
      </c>
      <c r="C453" s="85" t="s">
        <v>70</v>
      </c>
      <c r="D453" s="85">
        <v>0</v>
      </c>
      <c r="E453" s="85">
        <v>11</v>
      </c>
      <c r="F453" s="85">
        <v>1</v>
      </c>
      <c r="G453" s="85">
        <v>903</v>
      </c>
      <c r="H453" s="85">
        <v>10042</v>
      </c>
      <c r="I453" s="85">
        <v>80070</v>
      </c>
      <c r="J453" s="100" t="s">
        <v>14</v>
      </c>
      <c r="K453" s="34">
        <f>K454</f>
        <v>39000</v>
      </c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>
        <f>W454</f>
        <v>39000</v>
      </c>
      <c r="X453" s="34"/>
      <c r="Y453" s="34"/>
      <c r="Z453" s="34"/>
      <c r="AA453" s="34"/>
      <c r="AB453" s="34">
        <f t="shared" si="30"/>
        <v>39000</v>
      </c>
      <c r="AC453" s="34">
        <f t="shared" si="30"/>
        <v>28182.96</v>
      </c>
      <c r="AD453" s="189">
        <f t="shared" si="27"/>
        <v>72.264</v>
      </c>
    </row>
    <row r="454" spans="1:30" ht="38.25">
      <c r="A454" s="9" t="s">
        <v>134</v>
      </c>
      <c r="B454" s="99" t="s">
        <v>134</v>
      </c>
      <c r="C454" s="85" t="s">
        <v>70</v>
      </c>
      <c r="D454" s="85">
        <v>0</v>
      </c>
      <c r="E454" s="85">
        <v>11</v>
      </c>
      <c r="F454" s="85">
        <v>1</v>
      </c>
      <c r="G454" s="85">
        <v>903</v>
      </c>
      <c r="H454" s="85">
        <v>10042</v>
      </c>
      <c r="I454" s="85">
        <v>80070</v>
      </c>
      <c r="J454" s="100">
        <v>244</v>
      </c>
      <c r="K454" s="34">
        <v>39000</v>
      </c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>
        <v>39000</v>
      </c>
      <c r="X454" s="34"/>
      <c r="Y454" s="34"/>
      <c r="Z454" s="34" t="s">
        <v>265</v>
      </c>
      <c r="AA454" s="34"/>
      <c r="AB454" s="34">
        <v>39000</v>
      </c>
      <c r="AC454" s="34">
        <v>28182.96</v>
      </c>
      <c r="AD454" s="189">
        <f t="shared" si="27"/>
        <v>72.264</v>
      </c>
    </row>
    <row r="455" spans="1:30" s="28" customFormat="1" ht="42.75" customHeight="1">
      <c r="A455" s="77" t="s">
        <v>63</v>
      </c>
      <c r="B455" s="95" t="s">
        <v>296</v>
      </c>
      <c r="C455" s="88" t="s">
        <v>70</v>
      </c>
      <c r="D455" s="88">
        <v>0</v>
      </c>
      <c r="E455" s="88">
        <v>11</v>
      </c>
      <c r="F455" s="88">
        <v>1</v>
      </c>
      <c r="G455" s="88">
        <v>903</v>
      </c>
      <c r="H455" s="88">
        <v>13000</v>
      </c>
      <c r="I455" s="88">
        <v>80900</v>
      </c>
      <c r="J455" s="93"/>
      <c r="K455" s="37">
        <f>K456+K459</f>
        <v>2350000</v>
      </c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37">
        <f>W456+W459</f>
        <v>10564854</v>
      </c>
      <c r="X455" s="94"/>
      <c r="Y455" s="94"/>
      <c r="Z455" s="94"/>
      <c r="AA455" s="94"/>
      <c r="AB455" s="37">
        <f>AB456+AB459</f>
        <v>10564854</v>
      </c>
      <c r="AC455" s="37">
        <f>AC456+AC459</f>
        <v>9493889.17</v>
      </c>
      <c r="AD455" s="187">
        <f t="shared" si="27"/>
        <v>89.86294718317924</v>
      </c>
    </row>
    <row r="456" spans="1:30" ht="38.25">
      <c r="A456" s="5" t="s">
        <v>133</v>
      </c>
      <c r="B456" s="99" t="s">
        <v>133</v>
      </c>
      <c r="C456" s="85" t="s">
        <v>70</v>
      </c>
      <c r="D456" s="85">
        <v>0</v>
      </c>
      <c r="E456" s="85">
        <v>11</v>
      </c>
      <c r="F456" s="85">
        <v>1</v>
      </c>
      <c r="G456" s="85">
        <v>903</v>
      </c>
      <c r="H456" s="85">
        <v>13000</v>
      </c>
      <c r="I456" s="85">
        <v>80900</v>
      </c>
      <c r="J456" s="100" t="s">
        <v>12</v>
      </c>
      <c r="K456" s="34">
        <f>K457</f>
        <v>2350000</v>
      </c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>
        <f>W457</f>
        <v>2000000</v>
      </c>
      <c r="X456" s="34"/>
      <c r="Y456" s="34"/>
      <c r="Z456" s="34"/>
      <c r="AA456" s="34"/>
      <c r="AB456" s="34">
        <f>AB457</f>
        <v>1999999.83</v>
      </c>
      <c r="AC456" s="34">
        <f>AC457</f>
        <v>929035</v>
      </c>
      <c r="AD456" s="189">
        <f t="shared" si="27"/>
        <v>46.45175394839908</v>
      </c>
    </row>
    <row r="457" spans="1:30" ht="38.25">
      <c r="A457" s="5" t="s">
        <v>13</v>
      </c>
      <c r="B457" s="99" t="s">
        <v>13</v>
      </c>
      <c r="C457" s="85" t="s">
        <v>70</v>
      </c>
      <c r="D457" s="85">
        <v>0</v>
      </c>
      <c r="E457" s="85">
        <v>11</v>
      </c>
      <c r="F457" s="85">
        <v>1</v>
      </c>
      <c r="G457" s="85">
        <v>903</v>
      </c>
      <c r="H457" s="85">
        <v>13000</v>
      </c>
      <c r="I457" s="85">
        <v>80900</v>
      </c>
      <c r="J457" s="100" t="s">
        <v>14</v>
      </c>
      <c r="K457" s="34">
        <f>K458</f>
        <v>2350000</v>
      </c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>
        <f>W458</f>
        <v>2000000</v>
      </c>
      <c r="X457" s="34"/>
      <c r="Y457" s="34"/>
      <c r="Z457" s="34"/>
      <c r="AA457" s="34"/>
      <c r="AB457" s="34">
        <f>AB458</f>
        <v>1999999.83</v>
      </c>
      <c r="AC457" s="34">
        <f>AC458</f>
        <v>929035</v>
      </c>
      <c r="AD457" s="189">
        <f t="shared" si="27"/>
        <v>46.45175394839908</v>
      </c>
    </row>
    <row r="458" spans="1:30" s="3" customFormat="1" ht="38.25">
      <c r="A458" s="9" t="s">
        <v>134</v>
      </c>
      <c r="B458" s="99" t="s">
        <v>134</v>
      </c>
      <c r="C458" s="85" t="s">
        <v>70</v>
      </c>
      <c r="D458" s="85">
        <v>0</v>
      </c>
      <c r="E458" s="85">
        <v>11</v>
      </c>
      <c r="F458" s="85">
        <v>1</v>
      </c>
      <c r="G458" s="85">
        <v>903</v>
      </c>
      <c r="H458" s="85">
        <v>13000</v>
      </c>
      <c r="I458" s="85">
        <v>80900</v>
      </c>
      <c r="J458" s="100">
        <v>244</v>
      </c>
      <c r="K458" s="34">
        <v>2350000</v>
      </c>
      <c r="L458" s="34">
        <v>1500000</v>
      </c>
      <c r="M458" s="34"/>
      <c r="N458" s="34">
        <v>200000</v>
      </c>
      <c r="O458" s="34">
        <v>-111860.13</v>
      </c>
      <c r="P458" s="34"/>
      <c r="Q458" s="34">
        <v>-500000</v>
      </c>
      <c r="R458" s="34"/>
      <c r="S458" s="34"/>
      <c r="T458" s="34"/>
      <c r="U458" s="34"/>
      <c r="V458" s="34">
        <v>-730060</v>
      </c>
      <c r="W458" s="34">
        <v>2000000</v>
      </c>
      <c r="X458" s="34"/>
      <c r="Y458" s="34"/>
      <c r="Z458" s="34">
        <v>-0.17</v>
      </c>
      <c r="AA458" s="34"/>
      <c r="AB458" s="34">
        <f>2000000+Z458</f>
        <v>1999999.83</v>
      </c>
      <c r="AC458" s="34">
        <v>929035</v>
      </c>
      <c r="AD458" s="189">
        <f t="shared" si="27"/>
        <v>46.45175394839908</v>
      </c>
    </row>
    <row r="459" spans="1:30" ht="12.75">
      <c r="A459" s="5" t="s">
        <v>15</v>
      </c>
      <c r="B459" s="99" t="s">
        <v>15</v>
      </c>
      <c r="C459" s="85" t="s">
        <v>70</v>
      </c>
      <c r="D459" s="85">
        <v>0</v>
      </c>
      <c r="E459" s="85">
        <v>11</v>
      </c>
      <c r="F459" s="85">
        <v>1</v>
      </c>
      <c r="G459" s="85">
        <v>903</v>
      </c>
      <c r="H459" s="85">
        <v>13000</v>
      </c>
      <c r="I459" s="85">
        <v>80900</v>
      </c>
      <c r="J459" s="100">
        <v>800</v>
      </c>
      <c r="K459" s="34">
        <f>K460</f>
        <v>0</v>
      </c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>
        <f>W460</f>
        <v>8564854</v>
      </c>
      <c r="X459" s="34"/>
      <c r="Y459" s="34"/>
      <c r="Z459" s="34"/>
      <c r="AA459" s="34"/>
      <c r="AB459" s="34">
        <f>AB460</f>
        <v>8564854.17</v>
      </c>
      <c r="AC459" s="34">
        <f>AC460</f>
        <v>8564854.17</v>
      </c>
      <c r="AD459" s="189">
        <f t="shared" si="27"/>
        <v>100</v>
      </c>
    </row>
    <row r="460" spans="1:30" s="3" customFormat="1" ht="12.75">
      <c r="A460" s="5" t="s">
        <v>200</v>
      </c>
      <c r="B460" s="99" t="s">
        <v>200</v>
      </c>
      <c r="C460" s="85" t="s">
        <v>70</v>
      </c>
      <c r="D460" s="85">
        <v>0</v>
      </c>
      <c r="E460" s="85">
        <v>11</v>
      </c>
      <c r="F460" s="85">
        <v>1</v>
      </c>
      <c r="G460" s="85">
        <v>903</v>
      </c>
      <c r="H460" s="85">
        <v>13000</v>
      </c>
      <c r="I460" s="85">
        <v>80900</v>
      </c>
      <c r="J460" s="100">
        <v>830</v>
      </c>
      <c r="K460" s="34">
        <f>K461</f>
        <v>0</v>
      </c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>
        <f>W461</f>
        <v>8564854</v>
      </c>
      <c r="X460" s="34"/>
      <c r="Y460" s="34"/>
      <c r="Z460" s="34"/>
      <c r="AA460" s="34"/>
      <c r="AB460" s="34">
        <f>AB461</f>
        <v>8564854.17</v>
      </c>
      <c r="AC460" s="34">
        <f>AC461</f>
        <v>8564854.17</v>
      </c>
      <c r="AD460" s="189">
        <f t="shared" si="27"/>
        <v>100</v>
      </c>
    </row>
    <row r="461" spans="1:30" s="3" customFormat="1" ht="134.25" customHeight="1">
      <c r="A461" s="5" t="s">
        <v>201</v>
      </c>
      <c r="B461" s="99" t="s">
        <v>201</v>
      </c>
      <c r="C461" s="85" t="s">
        <v>70</v>
      </c>
      <c r="D461" s="85">
        <v>0</v>
      </c>
      <c r="E461" s="85">
        <v>11</v>
      </c>
      <c r="F461" s="85">
        <v>1</v>
      </c>
      <c r="G461" s="85">
        <v>903</v>
      </c>
      <c r="H461" s="85">
        <v>13000</v>
      </c>
      <c r="I461" s="85">
        <v>80900</v>
      </c>
      <c r="J461" s="100">
        <v>831</v>
      </c>
      <c r="K461" s="34">
        <v>0</v>
      </c>
      <c r="L461" s="34"/>
      <c r="M461" s="34"/>
      <c r="N461" s="34"/>
      <c r="O461" s="34">
        <v>111860.13</v>
      </c>
      <c r="P461" s="34"/>
      <c r="Q461" s="34"/>
      <c r="R461" s="34"/>
      <c r="S461" s="34"/>
      <c r="T461" s="34"/>
      <c r="U461" s="34"/>
      <c r="V461" s="34"/>
      <c r="W461" s="34">
        <v>8564854</v>
      </c>
      <c r="X461" s="34"/>
      <c r="Y461" s="34"/>
      <c r="Z461" s="34">
        <v>0.17</v>
      </c>
      <c r="AA461" s="34"/>
      <c r="AB461" s="34">
        <f>8564854+Z461</f>
        <v>8564854.17</v>
      </c>
      <c r="AC461" s="34">
        <v>8564854.17</v>
      </c>
      <c r="AD461" s="189">
        <f t="shared" si="27"/>
        <v>100</v>
      </c>
    </row>
    <row r="462" spans="1:30" s="3" customFormat="1" ht="33" customHeight="1">
      <c r="A462" s="6"/>
      <c r="B462" s="87" t="s">
        <v>318</v>
      </c>
      <c r="C462" s="88" t="s">
        <v>70</v>
      </c>
      <c r="D462" s="88">
        <v>0</v>
      </c>
      <c r="E462" s="88">
        <v>11</v>
      </c>
      <c r="F462" s="88">
        <v>1</v>
      </c>
      <c r="G462" s="88">
        <v>903</v>
      </c>
      <c r="H462" s="88"/>
      <c r="I462" s="88">
        <v>83360</v>
      </c>
      <c r="J462" s="89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>
        <f>W463</f>
        <v>932327</v>
      </c>
      <c r="X462" s="37"/>
      <c r="Y462" s="37"/>
      <c r="Z462" s="37"/>
      <c r="AA462" s="37"/>
      <c r="AB462" s="37">
        <f>AB463</f>
        <v>932327</v>
      </c>
      <c r="AC462" s="37">
        <f>AC463</f>
        <v>476505</v>
      </c>
      <c r="AD462" s="187">
        <f t="shared" si="27"/>
        <v>51.109213827337406</v>
      </c>
    </row>
    <row r="463" spans="1:30" s="3" customFormat="1" ht="12.75">
      <c r="A463" s="5"/>
      <c r="B463" s="99" t="s">
        <v>15</v>
      </c>
      <c r="C463" s="85" t="s">
        <v>70</v>
      </c>
      <c r="D463" s="85">
        <v>0</v>
      </c>
      <c r="E463" s="85">
        <v>11</v>
      </c>
      <c r="F463" s="85">
        <v>1</v>
      </c>
      <c r="G463" s="85">
        <v>903</v>
      </c>
      <c r="H463" s="85">
        <v>10040</v>
      </c>
      <c r="I463" s="85">
        <v>83360</v>
      </c>
      <c r="J463" s="100">
        <v>800</v>
      </c>
      <c r="K463" s="34" t="e">
        <f>K464</f>
        <v>#REF!</v>
      </c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>
        <f>W464</f>
        <v>932327</v>
      </c>
      <c r="X463" s="34"/>
      <c r="Y463" s="34"/>
      <c r="Z463" s="34"/>
      <c r="AA463" s="34"/>
      <c r="AB463" s="34">
        <f>AB464</f>
        <v>932327</v>
      </c>
      <c r="AC463" s="34">
        <f>AC464</f>
        <v>476505</v>
      </c>
      <c r="AD463" s="189">
        <f t="shared" si="27"/>
        <v>51.109213827337406</v>
      </c>
    </row>
    <row r="464" spans="1:30" s="3" customFormat="1" ht="12.75">
      <c r="A464" s="5"/>
      <c r="B464" s="99" t="s">
        <v>42</v>
      </c>
      <c r="C464" s="85" t="s">
        <v>70</v>
      </c>
      <c r="D464" s="85">
        <v>0</v>
      </c>
      <c r="E464" s="85">
        <v>11</v>
      </c>
      <c r="F464" s="85">
        <v>1</v>
      </c>
      <c r="G464" s="85">
        <v>903</v>
      </c>
      <c r="H464" s="85">
        <v>10040</v>
      </c>
      <c r="I464" s="85">
        <v>83360</v>
      </c>
      <c r="J464" s="100">
        <v>850</v>
      </c>
      <c r="K464" s="34" t="e">
        <f>K465+K466+#REF!</f>
        <v>#REF!</v>
      </c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>
        <f>W465+W466</f>
        <v>932327</v>
      </c>
      <c r="X464" s="34"/>
      <c r="Y464" s="34"/>
      <c r="Z464" s="34"/>
      <c r="AA464" s="34"/>
      <c r="AB464" s="34">
        <f>AB465+AB466</f>
        <v>932327</v>
      </c>
      <c r="AC464" s="34">
        <f>AC465+AC466</f>
        <v>476505</v>
      </c>
      <c r="AD464" s="189">
        <f t="shared" si="27"/>
        <v>51.109213827337406</v>
      </c>
    </row>
    <row r="465" spans="1:30" s="3" customFormat="1" ht="25.5">
      <c r="A465" s="5"/>
      <c r="B465" s="99" t="s">
        <v>17</v>
      </c>
      <c r="C465" s="85" t="s">
        <v>70</v>
      </c>
      <c r="D465" s="85">
        <v>0</v>
      </c>
      <c r="E465" s="85">
        <v>11</v>
      </c>
      <c r="F465" s="85">
        <v>1</v>
      </c>
      <c r="G465" s="85">
        <v>903</v>
      </c>
      <c r="H465" s="85">
        <v>10040</v>
      </c>
      <c r="I465" s="85">
        <v>83360</v>
      </c>
      <c r="J465" s="100">
        <v>851</v>
      </c>
      <c r="K465" s="34">
        <v>930127</v>
      </c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>
        <v>932327</v>
      </c>
      <c r="X465" s="34"/>
      <c r="Y465" s="34"/>
      <c r="Z465" s="34"/>
      <c r="AA465" s="34"/>
      <c r="AB465" s="34">
        <v>932327</v>
      </c>
      <c r="AC465" s="34">
        <v>476505</v>
      </c>
      <c r="AD465" s="189">
        <f t="shared" si="27"/>
        <v>51.109213827337406</v>
      </c>
    </row>
    <row r="466" spans="1:30" s="44" customFormat="1" ht="12.75" hidden="1">
      <c r="A466" s="20"/>
      <c r="B466" s="54" t="s">
        <v>137</v>
      </c>
      <c r="C466" s="56" t="s">
        <v>70</v>
      </c>
      <c r="D466" s="56">
        <v>0</v>
      </c>
      <c r="E466" s="56">
        <v>11</v>
      </c>
      <c r="F466" s="56">
        <v>1</v>
      </c>
      <c r="G466" s="56">
        <v>903</v>
      </c>
      <c r="H466" s="56">
        <v>10040</v>
      </c>
      <c r="I466" s="56">
        <v>83360</v>
      </c>
      <c r="J466" s="57">
        <v>852</v>
      </c>
      <c r="K466" s="47">
        <v>2200</v>
      </c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>
        <v>0</v>
      </c>
      <c r="AC466" s="47"/>
      <c r="AD466" s="187" t="e">
        <f aca="true" t="shared" si="31" ref="AD466:AD529">AC466/AB466*100</f>
        <v>#DIV/0!</v>
      </c>
    </row>
    <row r="467" spans="1:30" s="3" customFormat="1" ht="60" customHeight="1">
      <c r="A467" s="6" t="s">
        <v>91</v>
      </c>
      <c r="B467" s="87" t="s">
        <v>91</v>
      </c>
      <c r="C467" s="88" t="s">
        <v>71</v>
      </c>
      <c r="D467" s="88"/>
      <c r="E467" s="88"/>
      <c r="F467" s="88"/>
      <c r="G467" s="88"/>
      <c r="H467" s="88"/>
      <c r="I467" s="88"/>
      <c r="J467" s="100"/>
      <c r="K467" s="37">
        <f>K468+K580+K625</f>
        <v>531740459.45</v>
      </c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7">
        <f>W468+W580+W625</f>
        <v>600617278.7400001</v>
      </c>
      <c r="X467" s="34"/>
      <c r="Y467" s="34"/>
      <c r="Z467" s="34"/>
      <c r="AA467" s="34"/>
      <c r="AB467" s="37">
        <f>AB468+AB580+AB625</f>
        <v>624336507.74</v>
      </c>
      <c r="AC467" s="37">
        <f>AC468+AC580+AC625</f>
        <v>310369969.09999996</v>
      </c>
      <c r="AD467" s="187">
        <f t="shared" si="31"/>
        <v>49.71196866630312</v>
      </c>
    </row>
    <row r="468" spans="1:30" s="3" customFormat="1" ht="48" customHeight="1">
      <c r="A468" s="6" t="s">
        <v>92</v>
      </c>
      <c r="B468" s="87" t="s">
        <v>92</v>
      </c>
      <c r="C468" s="88" t="s">
        <v>71</v>
      </c>
      <c r="D468" s="88">
        <v>1</v>
      </c>
      <c r="E468" s="88"/>
      <c r="F468" s="88"/>
      <c r="G468" s="88"/>
      <c r="H468" s="88"/>
      <c r="I468" s="88"/>
      <c r="J468" s="89"/>
      <c r="K468" s="37">
        <f>K469+K500+K575</f>
        <v>489551934.49</v>
      </c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>
        <f>W469+W500+W575</f>
        <v>544178804.2900001</v>
      </c>
      <c r="X468" s="37"/>
      <c r="Y468" s="37"/>
      <c r="Z468" s="37"/>
      <c r="AA468" s="37"/>
      <c r="AB468" s="37">
        <f>AB469+AB500+AB575</f>
        <v>561676973.73</v>
      </c>
      <c r="AC468" s="37">
        <f>AC469+AC500+AC575</f>
        <v>285523436.03</v>
      </c>
      <c r="AD468" s="187">
        <f t="shared" si="31"/>
        <v>50.83410027188546</v>
      </c>
    </row>
    <row r="469" spans="1:30" s="3" customFormat="1" ht="48" customHeight="1">
      <c r="A469" s="6" t="s">
        <v>173</v>
      </c>
      <c r="B469" s="87" t="s">
        <v>173</v>
      </c>
      <c r="C469" s="88" t="s">
        <v>71</v>
      </c>
      <c r="D469" s="88">
        <v>1</v>
      </c>
      <c r="E469" s="88">
        <v>21</v>
      </c>
      <c r="F469" s="88"/>
      <c r="G469" s="88"/>
      <c r="H469" s="88"/>
      <c r="I469" s="88"/>
      <c r="J469" s="89"/>
      <c r="K469" s="37">
        <f>K470</f>
        <v>188529715.45</v>
      </c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>
        <f>W470</f>
        <v>209267731.96</v>
      </c>
      <c r="X469" s="37"/>
      <c r="Y469" s="37"/>
      <c r="Z469" s="37"/>
      <c r="AA469" s="37"/>
      <c r="AB469" s="37">
        <f>AB470</f>
        <v>216587360.19</v>
      </c>
      <c r="AC469" s="37">
        <f>AC470</f>
        <v>104473788.63</v>
      </c>
      <c r="AD469" s="187">
        <f t="shared" si="31"/>
        <v>48.236327613186184</v>
      </c>
    </row>
    <row r="470" spans="1:30" ht="51.75" customHeight="1">
      <c r="A470" s="6" t="s">
        <v>52</v>
      </c>
      <c r="B470" s="87" t="s">
        <v>52</v>
      </c>
      <c r="C470" s="88" t="s">
        <v>71</v>
      </c>
      <c r="D470" s="88">
        <v>1</v>
      </c>
      <c r="E470" s="88">
        <v>21</v>
      </c>
      <c r="F470" s="88">
        <v>1</v>
      </c>
      <c r="G470" s="88">
        <v>921</v>
      </c>
      <c r="H470" s="88"/>
      <c r="I470" s="88"/>
      <c r="J470" s="89"/>
      <c r="K470" s="37">
        <f>K471+K483</f>
        <v>188529715.45</v>
      </c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>
        <f>W471+W483+W491+W495+W487+W475+W479</f>
        <v>209267731.96</v>
      </c>
      <c r="X470" s="37"/>
      <c r="Y470" s="37"/>
      <c r="Z470" s="37"/>
      <c r="AA470" s="37"/>
      <c r="AB470" s="37">
        <f>AB471+AB483+AB491+AB495+AB487+AB475+AB479</f>
        <v>216587360.19</v>
      </c>
      <c r="AC470" s="37">
        <f>AC471+AC483+AC491+AC495+AC487+AC475+AC479</f>
        <v>104473788.63</v>
      </c>
      <c r="AD470" s="187">
        <f t="shared" si="31"/>
        <v>48.236327613186184</v>
      </c>
    </row>
    <row r="471" spans="1:30" ht="25.5">
      <c r="A471" s="6" t="s">
        <v>53</v>
      </c>
      <c r="B471" s="87" t="s">
        <v>53</v>
      </c>
      <c r="C471" s="88" t="s">
        <v>71</v>
      </c>
      <c r="D471" s="88">
        <v>1</v>
      </c>
      <c r="E471" s="88">
        <v>21</v>
      </c>
      <c r="F471" s="88">
        <v>1</v>
      </c>
      <c r="G471" s="88">
        <v>921</v>
      </c>
      <c r="H471" s="88">
        <v>10300</v>
      </c>
      <c r="I471" s="88">
        <v>80300</v>
      </c>
      <c r="J471" s="89"/>
      <c r="K471" s="37">
        <f>K472</f>
        <v>48767438.45</v>
      </c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>
        <f>W472</f>
        <v>31744526.16</v>
      </c>
      <c r="X471" s="37"/>
      <c r="Y471" s="37"/>
      <c r="Z471" s="37"/>
      <c r="AA471" s="37"/>
      <c r="AB471" s="37">
        <f aca="true" t="shared" si="32" ref="AB471:AC473">AB472</f>
        <v>39027326.39</v>
      </c>
      <c r="AC471" s="37">
        <f t="shared" si="32"/>
        <v>15622665.83</v>
      </c>
      <c r="AD471" s="187">
        <f t="shared" si="31"/>
        <v>40.03006937724283</v>
      </c>
    </row>
    <row r="472" spans="1:30" ht="38.25">
      <c r="A472" s="5" t="s">
        <v>66</v>
      </c>
      <c r="B472" s="99" t="s">
        <v>66</v>
      </c>
      <c r="C472" s="85" t="s">
        <v>71</v>
      </c>
      <c r="D472" s="85">
        <v>1</v>
      </c>
      <c r="E472" s="85">
        <v>21</v>
      </c>
      <c r="F472" s="85">
        <v>1</v>
      </c>
      <c r="G472" s="85">
        <v>921</v>
      </c>
      <c r="H472" s="85">
        <v>10300</v>
      </c>
      <c r="I472" s="85">
        <v>80300</v>
      </c>
      <c r="J472" s="100" t="s">
        <v>21</v>
      </c>
      <c r="K472" s="34">
        <f>K473</f>
        <v>48767438.45</v>
      </c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>
        <f>W473</f>
        <v>31744526.16</v>
      </c>
      <c r="X472" s="34"/>
      <c r="Y472" s="34"/>
      <c r="Z472" s="34"/>
      <c r="AA472" s="34"/>
      <c r="AB472" s="34">
        <f t="shared" si="32"/>
        <v>39027326.39</v>
      </c>
      <c r="AC472" s="34">
        <f t="shared" si="32"/>
        <v>15622665.83</v>
      </c>
      <c r="AD472" s="189">
        <f t="shared" si="31"/>
        <v>40.03006937724283</v>
      </c>
    </row>
    <row r="473" spans="1:30" ht="12.75">
      <c r="A473" s="5" t="s">
        <v>49</v>
      </c>
      <c r="B473" s="99" t="s">
        <v>49</v>
      </c>
      <c r="C473" s="85" t="s">
        <v>71</v>
      </c>
      <c r="D473" s="85">
        <v>1</v>
      </c>
      <c r="E473" s="85">
        <v>21</v>
      </c>
      <c r="F473" s="85">
        <v>1</v>
      </c>
      <c r="G473" s="85">
        <v>921</v>
      </c>
      <c r="H473" s="85">
        <v>10300</v>
      </c>
      <c r="I473" s="85">
        <v>80300</v>
      </c>
      <c r="J473" s="100">
        <v>610</v>
      </c>
      <c r="K473" s="34">
        <f>K474</f>
        <v>48767438.45</v>
      </c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>
        <f>W474</f>
        <v>31744526.16</v>
      </c>
      <c r="X473" s="34"/>
      <c r="Y473" s="34"/>
      <c r="Z473" s="34"/>
      <c r="AA473" s="34"/>
      <c r="AB473" s="34">
        <f t="shared" si="32"/>
        <v>39027326.39</v>
      </c>
      <c r="AC473" s="34">
        <f t="shared" si="32"/>
        <v>15622665.83</v>
      </c>
      <c r="AD473" s="189">
        <f t="shared" si="31"/>
        <v>40.03006937724283</v>
      </c>
    </row>
    <row r="474" spans="1:30" s="3" customFormat="1" ht="76.5">
      <c r="A474" s="5" t="s">
        <v>22</v>
      </c>
      <c r="B474" s="99" t="s">
        <v>22</v>
      </c>
      <c r="C474" s="85" t="s">
        <v>71</v>
      </c>
      <c r="D474" s="85">
        <v>1</v>
      </c>
      <c r="E474" s="85">
        <v>21</v>
      </c>
      <c r="F474" s="85">
        <v>1</v>
      </c>
      <c r="G474" s="85">
        <v>921</v>
      </c>
      <c r="H474" s="85">
        <v>10300</v>
      </c>
      <c r="I474" s="85">
        <v>80300</v>
      </c>
      <c r="J474" s="100" t="s">
        <v>23</v>
      </c>
      <c r="K474" s="34">
        <v>48767438.45</v>
      </c>
      <c r="L474" s="34"/>
      <c r="M474" s="34"/>
      <c r="N474" s="34"/>
      <c r="O474" s="34">
        <v>207352</v>
      </c>
      <c r="P474" s="34">
        <v>319985.09</v>
      </c>
      <c r="Q474" s="34">
        <v>113312.72</v>
      </c>
      <c r="R474" s="34"/>
      <c r="S474" s="34">
        <v>50000</v>
      </c>
      <c r="T474" s="34"/>
      <c r="U474" s="34">
        <v>4941092.78</v>
      </c>
      <c r="V474" s="34">
        <v>3011629</v>
      </c>
      <c r="W474" s="34">
        <v>31744526.16</v>
      </c>
      <c r="X474" s="34"/>
      <c r="Y474" s="34"/>
      <c r="Z474" s="34">
        <v>222890.76</v>
      </c>
      <c r="AA474" s="34">
        <v>38289</v>
      </c>
      <c r="AB474" s="34">
        <v>39027326.39</v>
      </c>
      <c r="AC474" s="34">
        <v>15622665.83</v>
      </c>
      <c r="AD474" s="189">
        <f t="shared" si="31"/>
        <v>40.03006937724283</v>
      </c>
    </row>
    <row r="475" spans="1:30" s="3" customFormat="1" ht="25.5">
      <c r="A475" s="5"/>
      <c r="B475" s="95" t="s">
        <v>317</v>
      </c>
      <c r="C475" s="88" t="s">
        <v>71</v>
      </c>
      <c r="D475" s="88">
        <v>1</v>
      </c>
      <c r="E475" s="88">
        <v>21</v>
      </c>
      <c r="F475" s="88">
        <v>1</v>
      </c>
      <c r="G475" s="88">
        <v>921</v>
      </c>
      <c r="H475" s="88">
        <v>10300</v>
      </c>
      <c r="I475" s="88">
        <v>82350</v>
      </c>
      <c r="J475" s="89"/>
      <c r="K475" s="37">
        <f>K476</f>
        <v>48767438.45</v>
      </c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>
        <f>W476</f>
        <v>11444820</v>
      </c>
      <c r="X475" s="37"/>
      <c r="Y475" s="37"/>
      <c r="Z475" s="37"/>
      <c r="AA475" s="37"/>
      <c r="AB475" s="37">
        <f aca="true" t="shared" si="33" ref="AB475:AC477">AB476</f>
        <v>11444820</v>
      </c>
      <c r="AC475" s="37">
        <f t="shared" si="33"/>
        <v>5794820</v>
      </c>
      <c r="AD475" s="187">
        <f t="shared" si="31"/>
        <v>50.632687975870304</v>
      </c>
    </row>
    <row r="476" spans="1:30" s="3" customFormat="1" ht="38.25">
      <c r="A476" s="5"/>
      <c r="B476" s="99" t="s">
        <v>66</v>
      </c>
      <c r="C476" s="85" t="s">
        <v>71</v>
      </c>
      <c r="D476" s="85">
        <v>1</v>
      </c>
      <c r="E476" s="85">
        <v>21</v>
      </c>
      <c r="F476" s="85">
        <v>1</v>
      </c>
      <c r="G476" s="85">
        <v>921</v>
      </c>
      <c r="H476" s="85">
        <v>10300</v>
      </c>
      <c r="I476" s="85">
        <v>82350</v>
      </c>
      <c r="J476" s="100" t="s">
        <v>21</v>
      </c>
      <c r="K476" s="34">
        <f>K477</f>
        <v>48767438.45</v>
      </c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>
        <f>W477</f>
        <v>11444820</v>
      </c>
      <c r="X476" s="34"/>
      <c r="Y476" s="34"/>
      <c r="Z476" s="34"/>
      <c r="AA476" s="34"/>
      <c r="AB476" s="34">
        <f t="shared" si="33"/>
        <v>11444820</v>
      </c>
      <c r="AC476" s="34">
        <f t="shared" si="33"/>
        <v>5794820</v>
      </c>
      <c r="AD476" s="189">
        <f t="shared" si="31"/>
        <v>50.632687975870304</v>
      </c>
    </row>
    <row r="477" spans="1:30" s="3" customFormat="1" ht="12.75">
      <c r="A477" s="5"/>
      <c r="B477" s="99" t="s">
        <v>49</v>
      </c>
      <c r="C477" s="85" t="s">
        <v>71</v>
      </c>
      <c r="D477" s="85">
        <v>1</v>
      </c>
      <c r="E477" s="85">
        <v>21</v>
      </c>
      <c r="F477" s="85">
        <v>1</v>
      </c>
      <c r="G477" s="85">
        <v>921</v>
      </c>
      <c r="H477" s="85">
        <v>10300</v>
      </c>
      <c r="I477" s="85">
        <v>82350</v>
      </c>
      <c r="J477" s="100">
        <v>610</v>
      </c>
      <c r="K477" s="34">
        <f>K478</f>
        <v>48767438.45</v>
      </c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>
        <f>W478</f>
        <v>11444820</v>
      </c>
      <c r="X477" s="34"/>
      <c r="Y477" s="34"/>
      <c r="Z477" s="34"/>
      <c r="AA477" s="34"/>
      <c r="AB477" s="34">
        <f t="shared" si="33"/>
        <v>11444820</v>
      </c>
      <c r="AC477" s="34">
        <f t="shared" si="33"/>
        <v>5794820</v>
      </c>
      <c r="AD477" s="189">
        <f t="shared" si="31"/>
        <v>50.632687975870304</v>
      </c>
    </row>
    <row r="478" spans="1:30" s="3" customFormat="1" ht="76.5">
      <c r="A478" s="5"/>
      <c r="B478" s="99" t="s">
        <v>22</v>
      </c>
      <c r="C478" s="85" t="s">
        <v>71</v>
      </c>
      <c r="D478" s="85">
        <v>1</v>
      </c>
      <c r="E478" s="85">
        <v>21</v>
      </c>
      <c r="F478" s="85">
        <v>1</v>
      </c>
      <c r="G478" s="85">
        <v>921</v>
      </c>
      <c r="H478" s="85">
        <v>10300</v>
      </c>
      <c r="I478" s="85">
        <v>82350</v>
      </c>
      <c r="J478" s="100" t="s">
        <v>23</v>
      </c>
      <c r="K478" s="34">
        <v>48767438.45</v>
      </c>
      <c r="L478" s="34"/>
      <c r="M478" s="34"/>
      <c r="N478" s="34"/>
      <c r="O478" s="34">
        <v>207352</v>
      </c>
      <c r="P478" s="34">
        <v>319985.09</v>
      </c>
      <c r="Q478" s="34">
        <v>113312.72</v>
      </c>
      <c r="R478" s="34"/>
      <c r="S478" s="34">
        <v>50000</v>
      </c>
      <c r="T478" s="34"/>
      <c r="U478" s="34">
        <v>4941092.78</v>
      </c>
      <c r="V478" s="34">
        <v>3011629</v>
      </c>
      <c r="W478" s="34">
        <v>11444820</v>
      </c>
      <c r="X478" s="34"/>
      <c r="Y478" s="34"/>
      <c r="Z478" s="34"/>
      <c r="AA478" s="34"/>
      <c r="AB478" s="34">
        <v>11444820</v>
      </c>
      <c r="AC478" s="34">
        <v>5794820</v>
      </c>
      <c r="AD478" s="189">
        <f t="shared" si="31"/>
        <v>50.632687975870304</v>
      </c>
    </row>
    <row r="479" spans="1:30" s="3" customFormat="1" ht="25.5">
      <c r="A479" s="6"/>
      <c r="B479" s="87" t="s">
        <v>318</v>
      </c>
      <c r="C479" s="88" t="s">
        <v>71</v>
      </c>
      <c r="D479" s="88">
        <v>1</v>
      </c>
      <c r="E479" s="88">
        <v>21</v>
      </c>
      <c r="F479" s="88">
        <v>1</v>
      </c>
      <c r="G479" s="88">
        <v>921</v>
      </c>
      <c r="H479" s="88"/>
      <c r="I479" s="88">
        <v>83360</v>
      </c>
      <c r="J479" s="89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>
        <f>W480</f>
        <v>9345500.8</v>
      </c>
      <c r="X479" s="37"/>
      <c r="Y479" s="37"/>
      <c r="Z479" s="37"/>
      <c r="AA479" s="37"/>
      <c r="AB479" s="37">
        <f aca="true" t="shared" si="34" ref="AB479:AC481">AB480</f>
        <v>9382328.8</v>
      </c>
      <c r="AC479" s="37">
        <f t="shared" si="34"/>
        <v>4807228.8</v>
      </c>
      <c r="AD479" s="187">
        <f t="shared" si="31"/>
        <v>51.23705321433629</v>
      </c>
    </row>
    <row r="480" spans="1:30" s="3" customFormat="1" ht="38.25">
      <c r="A480" s="5"/>
      <c r="B480" s="99" t="s">
        <v>66</v>
      </c>
      <c r="C480" s="85" t="s">
        <v>71</v>
      </c>
      <c r="D480" s="85">
        <v>1</v>
      </c>
      <c r="E480" s="85">
        <v>21</v>
      </c>
      <c r="F480" s="85">
        <v>1</v>
      </c>
      <c r="G480" s="85">
        <v>921</v>
      </c>
      <c r="H480" s="85"/>
      <c r="I480" s="85">
        <v>83360</v>
      </c>
      <c r="J480" s="100" t="s">
        <v>21</v>
      </c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>
        <f>W481</f>
        <v>9345500.8</v>
      </c>
      <c r="X480" s="34"/>
      <c r="Y480" s="34"/>
      <c r="Z480" s="34"/>
      <c r="AA480" s="34"/>
      <c r="AB480" s="34">
        <f t="shared" si="34"/>
        <v>9382328.8</v>
      </c>
      <c r="AC480" s="34">
        <f t="shared" si="34"/>
        <v>4807228.8</v>
      </c>
      <c r="AD480" s="189">
        <f t="shared" si="31"/>
        <v>51.23705321433629</v>
      </c>
    </row>
    <row r="481" spans="1:30" s="3" customFormat="1" ht="12.75">
      <c r="A481" s="5"/>
      <c r="B481" s="99" t="s">
        <v>49</v>
      </c>
      <c r="C481" s="85" t="s">
        <v>71</v>
      </c>
      <c r="D481" s="85">
        <v>1</v>
      </c>
      <c r="E481" s="85">
        <v>21</v>
      </c>
      <c r="F481" s="85">
        <v>1</v>
      </c>
      <c r="G481" s="85">
        <v>921</v>
      </c>
      <c r="H481" s="85"/>
      <c r="I481" s="85">
        <v>83360</v>
      </c>
      <c r="J481" s="100">
        <v>610</v>
      </c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>
        <f>W482</f>
        <v>9345500.8</v>
      </c>
      <c r="X481" s="34"/>
      <c r="Y481" s="34"/>
      <c r="Z481" s="34"/>
      <c r="AA481" s="34"/>
      <c r="AB481" s="34">
        <f t="shared" si="34"/>
        <v>9382328.8</v>
      </c>
      <c r="AC481" s="34">
        <f t="shared" si="34"/>
        <v>4807228.8</v>
      </c>
      <c r="AD481" s="189">
        <f t="shared" si="31"/>
        <v>51.23705321433629</v>
      </c>
    </row>
    <row r="482" spans="1:30" s="3" customFormat="1" ht="76.5">
      <c r="A482" s="5"/>
      <c r="B482" s="99" t="s">
        <v>22</v>
      </c>
      <c r="C482" s="85" t="s">
        <v>71</v>
      </c>
      <c r="D482" s="85">
        <v>1</v>
      </c>
      <c r="E482" s="85">
        <v>21</v>
      </c>
      <c r="F482" s="85">
        <v>1</v>
      </c>
      <c r="G482" s="85">
        <v>921</v>
      </c>
      <c r="H482" s="85"/>
      <c r="I482" s="85">
        <v>83360</v>
      </c>
      <c r="J482" s="100" t="s">
        <v>23</v>
      </c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>
        <v>9345500.8</v>
      </c>
      <c r="X482" s="34"/>
      <c r="Y482" s="34"/>
      <c r="Z482" s="34"/>
      <c r="AA482" s="34"/>
      <c r="AB482" s="34">
        <v>9382328.8</v>
      </c>
      <c r="AC482" s="34">
        <v>4807228.8</v>
      </c>
      <c r="AD482" s="189">
        <f t="shared" si="31"/>
        <v>51.23705321433629</v>
      </c>
    </row>
    <row r="483" spans="1:30" s="49" customFormat="1" ht="76.5">
      <c r="A483" s="62" t="s">
        <v>158</v>
      </c>
      <c r="B483" s="129" t="s">
        <v>158</v>
      </c>
      <c r="C483" s="117" t="s">
        <v>71</v>
      </c>
      <c r="D483" s="117">
        <v>1</v>
      </c>
      <c r="E483" s="117">
        <v>21</v>
      </c>
      <c r="F483" s="117">
        <v>1</v>
      </c>
      <c r="G483" s="117">
        <v>921</v>
      </c>
      <c r="H483" s="117">
        <v>14710</v>
      </c>
      <c r="I483" s="117">
        <v>14710</v>
      </c>
      <c r="J483" s="118"/>
      <c r="K483" s="119">
        <f>K484</f>
        <v>139762277</v>
      </c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>
        <f>W484</f>
        <v>156732885</v>
      </c>
      <c r="X483" s="119"/>
      <c r="Y483" s="119"/>
      <c r="Z483" s="119"/>
      <c r="AA483" s="119"/>
      <c r="AB483" s="119">
        <f aca="true" t="shared" si="35" ref="AB483:AC485">AB484</f>
        <v>156732885</v>
      </c>
      <c r="AC483" s="119">
        <f t="shared" si="35"/>
        <v>78249074</v>
      </c>
      <c r="AD483" s="187">
        <f t="shared" si="31"/>
        <v>49.92511558758074</v>
      </c>
    </row>
    <row r="484" spans="1:30" s="52" customFormat="1" ht="38.25">
      <c r="A484" s="51" t="s">
        <v>66</v>
      </c>
      <c r="B484" s="120" t="s">
        <v>66</v>
      </c>
      <c r="C484" s="122" t="s">
        <v>71</v>
      </c>
      <c r="D484" s="122">
        <v>1</v>
      </c>
      <c r="E484" s="122">
        <v>21</v>
      </c>
      <c r="F484" s="122">
        <v>1</v>
      </c>
      <c r="G484" s="122">
        <v>921</v>
      </c>
      <c r="H484" s="122">
        <v>14710</v>
      </c>
      <c r="I484" s="122">
        <v>14710</v>
      </c>
      <c r="J484" s="123" t="s">
        <v>21</v>
      </c>
      <c r="K484" s="124">
        <f>K485</f>
        <v>139762277</v>
      </c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  <c r="V484" s="124"/>
      <c r="W484" s="124">
        <f>W485</f>
        <v>156732885</v>
      </c>
      <c r="X484" s="124"/>
      <c r="Y484" s="124"/>
      <c r="Z484" s="124"/>
      <c r="AA484" s="124"/>
      <c r="AB484" s="124">
        <f t="shared" si="35"/>
        <v>156732885</v>
      </c>
      <c r="AC484" s="124">
        <f t="shared" si="35"/>
        <v>78249074</v>
      </c>
      <c r="AD484" s="189">
        <f t="shared" si="31"/>
        <v>49.92511558758074</v>
      </c>
    </row>
    <row r="485" spans="1:30" s="52" customFormat="1" ht="12.75">
      <c r="A485" s="51" t="s">
        <v>49</v>
      </c>
      <c r="B485" s="120" t="s">
        <v>49</v>
      </c>
      <c r="C485" s="122" t="s">
        <v>71</v>
      </c>
      <c r="D485" s="122">
        <v>1</v>
      </c>
      <c r="E485" s="122">
        <v>21</v>
      </c>
      <c r="F485" s="122">
        <v>1</v>
      </c>
      <c r="G485" s="122">
        <v>921</v>
      </c>
      <c r="H485" s="122">
        <v>14710</v>
      </c>
      <c r="I485" s="122">
        <v>14710</v>
      </c>
      <c r="J485" s="123">
        <v>610</v>
      </c>
      <c r="K485" s="124">
        <f>K486</f>
        <v>139762277</v>
      </c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  <c r="V485" s="124"/>
      <c r="W485" s="124">
        <f>W486</f>
        <v>156732885</v>
      </c>
      <c r="X485" s="124"/>
      <c r="Y485" s="124"/>
      <c r="Z485" s="124"/>
      <c r="AA485" s="124"/>
      <c r="AB485" s="124">
        <f t="shared" si="35"/>
        <v>156732885</v>
      </c>
      <c r="AC485" s="124">
        <f t="shared" si="35"/>
        <v>78249074</v>
      </c>
      <c r="AD485" s="189">
        <f t="shared" si="31"/>
        <v>49.92511558758074</v>
      </c>
    </row>
    <row r="486" spans="1:30" s="49" customFormat="1" ht="76.5">
      <c r="A486" s="51" t="s">
        <v>22</v>
      </c>
      <c r="B486" s="120" t="s">
        <v>22</v>
      </c>
      <c r="C486" s="122" t="s">
        <v>71</v>
      </c>
      <c r="D486" s="122">
        <v>1</v>
      </c>
      <c r="E486" s="122">
        <v>21</v>
      </c>
      <c r="F486" s="122">
        <v>1</v>
      </c>
      <c r="G486" s="122">
        <v>921</v>
      </c>
      <c r="H486" s="122">
        <v>14710</v>
      </c>
      <c r="I486" s="122">
        <v>14710</v>
      </c>
      <c r="J486" s="123" t="s">
        <v>23</v>
      </c>
      <c r="K486" s="124">
        <v>139762277</v>
      </c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  <c r="V486" s="124"/>
      <c r="W486" s="124">
        <v>156732885</v>
      </c>
      <c r="X486" s="124"/>
      <c r="Y486" s="124"/>
      <c r="Z486" s="124"/>
      <c r="AA486" s="124"/>
      <c r="AB486" s="124">
        <v>156732885</v>
      </c>
      <c r="AC486" s="124">
        <v>78249074</v>
      </c>
      <c r="AD486" s="189">
        <f t="shared" si="31"/>
        <v>49.92511558758074</v>
      </c>
    </row>
    <row r="487" spans="1:30" s="44" customFormat="1" ht="38.25" hidden="1">
      <c r="A487" s="19" t="s">
        <v>244</v>
      </c>
      <c r="B487" s="125" t="s">
        <v>304</v>
      </c>
      <c r="C487" s="64" t="s">
        <v>71</v>
      </c>
      <c r="D487" s="64">
        <v>1</v>
      </c>
      <c r="E487" s="64">
        <v>21</v>
      </c>
      <c r="F487" s="64">
        <v>1</v>
      </c>
      <c r="G487" s="64">
        <v>921</v>
      </c>
      <c r="H487" s="64" t="s">
        <v>262</v>
      </c>
      <c r="I487" s="64" t="s">
        <v>262</v>
      </c>
      <c r="J487" s="41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>
        <f>AB488</f>
        <v>0</v>
      </c>
      <c r="AC487" s="42"/>
      <c r="AD487" s="187" t="e">
        <f t="shared" si="31"/>
        <v>#DIV/0!</v>
      </c>
    </row>
    <row r="488" spans="1:30" s="44" customFormat="1" ht="38.25" hidden="1">
      <c r="A488" s="20" t="s">
        <v>66</v>
      </c>
      <c r="B488" s="54" t="s">
        <v>66</v>
      </c>
      <c r="C488" s="56" t="s">
        <v>71</v>
      </c>
      <c r="D488" s="56">
        <v>1</v>
      </c>
      <c r="E488" s="56">
        <v>21</v>
      </c>
      <c r="F488" s="56">
        <v>1</v>
      </c>
      <c r="G488" s="56">
        <v>921</v>
      </c>
      <c r="H488" s="56" t="s">
        <v>262</v>
      </c>
      <c r="I488" s="56" t="s">
        <v>262</v>
      </c>
      <c r="J488" s="57">
        <v>600</v>
      </c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>
        <f>AB489</f>
        <v>0</v>
      </c>
      <c r="AC488" s="47"/>
      <c r="AD488" s="187" t="e">
        <f t="shared" si="31"/>
        <v>#DIV/0!</v>
      </c>
    </row>
    <row r="489" spans="1:30" s="44" customFormat="1" ht="12.75" hidden="1">
      <c r="A489" s="20" t="s">
        <v>49</v>
      </c>
      <c r="B489" s="54" t="s">
        <v>49</v>
      </c>
      <c r="C489" s="56" t="s">
        <v>71</v>
      </c>
      <c r="D489" s="56">
        <v>1</v>
      </c>
      <c r="E489" s="56">
        <v>21</v>
      </c>
      <c r="F489" s="56">
        <v>1</v>
      </c>
      <c r="G489" s="56">
        <v>921</v>
      </c>
      <c r="H489" s="56" t="s">
        <v>262</v>
      </c>
      <c r="I489" s="56" t="s">
        <v>262</v>
      </c>
      <c r="J489" s="57">
        <v>610</v>
      </c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>
        <f>AB490</f>
        <v>0</v>
      </c>
      <c r="AC489" s="47"/>
      <c r="AD489" s="187" t="e">
        <f t="shared" si="31"/>
        <v>#DIV/0!</v>
      </c>
    </row>
    <row r="490" spans="1:30" s="44" customFormat="1" ht="25.5" hidden="1">
      <c r="A490" s="25" t="s">
        <v>81</v>
      </c>
      <c r="B490" s="54" t="s">
        <v>81</v>
      </c>
      <c r="C490" s="56" t="s">
        <v>71</v>
      </c>
      <c r="D490" s="56">
        <v>1</v>
      </c>
      <c r="E490" s="56">
        <v>21</v>
      </c>
      <c r="F490" s="56">
        <v>1</v>
      </c>
      <c r="G490" s="56">
        <v>921</v>
      </c>
      <c r="H490" s="56" t="s">
        <v>262</v>
      </c>
      <c r="I490" s="56" t="s">
        <v>262</v>
      </c>
      <c r="J490" s="57">
        <v>612</v>
      </c>
      <c r="K490" s="47"/>
      <c r="L490" s="47"/>
      <c r="M490" s="47"/>
      <c r="N490" s="47"/>
      <c r="O490" s="47"/>
      <c r="P490" s="47"/>
      <c r="Q490" s="47">
        <v>80000</v>
      </c>
      <c r="R490" s="47"/>
      <c r="S490" s="47"/>
      <c r="T490" s="47">
        <v>2791.26</v>
      </c>
      <c r="U490" s="47"/>
      <c r="V490" s="47"/>
      <c r="W490" s="47"/>
      <c r="X490" s="47"/>
      <c r="Y490" s="47"/>
      <c r="Z490" s="47"/>
      <c r="AA490" s="47"/>
      <c r="AB490" s="47">
        <v>0</v>
      </c>
      <c r="AC490" s="47"/>
      <c r="AD490" s="187" t="e">
        <f t="shared" si="31"/>
        <v>#DIV/0!</v>
      </c>
    </row>
    <row r="491" spans="1:30" s="3" customFormat="1" ht="38.25" hidden="1">
      <c r="A491" s="5" t="s">
        <v>244</v>
      </c>
      <c r="B491" s="99" t="s">
        <v>244</v>
      </c>
      <c r="C491" s="85" t="s">
        <v>71</v>
      </c>
      <c r="D491" s="85">
        <v>1</v>
      </c>
      <c r="E491" s="85">
        <v>21</v>
      </c>
      <c r="F491" s="85">
        <v>1</v>
      </c>
      <c r="G491" s="85">
        <v>921</v>
      </c>
      <c r="H491" s="85" t="s">
        <v>245</v>
      </c>
      <c r="I491" s="85" t="s">
        <v>245</v>
      </c>
      <c r="J491" s="100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>
        <f>AB492</f>
        <v>0</v>
      </c>
      <c r="AC491" s="34"/>
      <c r="AD491" s="187" t="e">
        <f t="shared" si="31"/>
        <v>#DIV/0!</v>
      </c>
    </row>
    <row r="492" spans="1:30" s="3" customFormat="1" ht="38.25" hidden="1">
      <c r="A492" s="5" t="s">
        <v>66</v>
      </c>
      <c r="B492" s="99" t="s">
        <v>66</v>
      </c>
      <c r="C492" s="85" t="s">
        <v>71</v>
      </c>
      <c r="D492" s="85">
        <v>1</v>
      </c>
      <c r="E492" s="85">
        <v>21</v>
      </c>
      <c r="F492" s="85">
        <v>1</v>
      </c>
      <c r="G492" s="85">
        <v>921</v>
      </c>
      <c r="H492" s="85" t="s">
        <v>245</v>
      </c>
      <c r="I492" s="85" t="s">
        <v>245</v>
      </c>
      <c r="J492" s="100">
        <v>600</v>
      </c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>
        <f>AB493</f>
        <v>0</v>
      </c>
      <c r="AC492" s="34"/>
      <c r="AD492" s="187" t="e">
        <f t="shared" si="31"/>
        <v>#DIV/0!</v>
      </c>
    </row>
    <row r="493" spans="1:30" s="3" customFormat="1" ht="12.75" hidden="1">
      <c r="A493" s="5" t="s">
        <v>49</v>
      </c>
      <c r="B493" s="99" t="s">
        <v>49</v>
      </c>
      <c r="C493" s="85" t="s">
        <v>71</v>
      </c>
      <c r="D493" s="85">
        <v>1</v>
      </c>
      <c r="E493" s="85">
        <v>21</v>
      </c>
      <c r="F493" s="85">
        <v>1</v>
      </c>
      <c r="G493" s="85">
        <v>921</v>
      </c>
      <c r="H493" s="85" t="s">
        <v>245</v>
      </c>
      <c r="I493" s="85" t="s">
        <v>245</v>
      </c>
      <c r="J493" s="100">
        <v>610</v>
      </c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>
        <f>AB494</f>
        <v>0</v>
      </c>
      <c r="AC493" s="34"/>
      <c r="AD493" s="187" t="e">
        <f t="shared" si="31"/>
        <v>#DIV/0!</v>
      </c>
    </row>
    <row r="494" spans="1:30" s="3" customFormat="1" ht="25.5" hidden="1">
      <c r="A494" s="9" t="s">
        <v>81</v>
      </c>
      <c r="B494" s="99" t="s">
        <v>81</v>
      </c>
      <c r="C494" s="85" t="s">
        <v>71</v>
      </c>
      <c r="D494" s="85">
        <v>1</v>
      </c>
      <c r="E494" s="85">
        <v>21</v>
      </c>
      <c r="F494" s="85">
        <v>1</v>
      </c>
      <c r="G494" s="85">
        <v>921</v>
      </c>
      <c r="H494" s="85" t="s">
        <v>245</v>
      </c>
      <c r="I494" s="85" t="s">
        <v>245</v>
      </c>
      <c r="J494" s="100">
        <v>612</v>
      </c>
      <c r="K494" s="34"/>
      <c r="L494" s="34"/>
      <c r="M494" s="34"/>
      <c r="N494" s="34">
        <v>80000</v>
      </c>
      <c r="O494" s="34"/>
      <c r="P494" s="34"/>
      <c r="Q494" s="34">
        <v>-80000</v>
      </c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>
        <f>N494+Q494</f>
        <v>0</v>
      </c>
      <c r="AC494" s="34"/>
      <c r="AD494" s="187" t="e">
        <f t="shared" si="31"/>
        <v>#DIV/0!</v>
      </c>
    </row>
    <row r="495" spans="1:30" s="3" customFormat="1" ht="38.25" hidden="1">
      <c r="A495" s="5" t="s">
        <v>244</v>
      </c>
      <c r="B495" s="63" t="s">
        <v>244</v>
      </c>
      <c r="C495" s="64" t="s">
        <v>71</v>
      </c>
      <c r="D495" s="64">
        <v>1</v>
      </c>
      <c r="E495" s="64">
        <v>21</v>
      </c>
      <c r="F495" s="64">
        <v>1</v>
      </c>
      <c r="G495" s="64">
        <v>921</v>
      </c>
      <c r="H495" s="64" t="s">
        <v>252</v>
      </c>
      <c r="I495" s="64" t="s">
        <v>252</v>
      </c>
      <c r="J495" s="41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>
        <f>AB496</f>
        <v>0</v>
      </c>
      <c r="AC495" s="42"/>
      <c r="AD495" s="187" t="e">
        <f t="shared" si="31"/>
        <v>#DIV/0!</v>
      </c>
    </row>
    <row r="496" spans="1:30" s="3" customFormat="1" ht="38.25" hidden="1">
      <c r="A496" s="5" t="s">
        <v>66</v>
      </c>
      <c r="B496" s="54" t="s">
        <v>66</v>
      </c>
      <c r="C496" s="56" t="s">
        <v>71</v>
      </c>
      <c r="D496" s="56">
        <v>1</v>
      </c>
      <c r="E496" s="56">
        <v>21</v>
      </c>
      <c r="F496" s="56">
        <v>1</v>
      </c>
      <c r="G496" s="56">
        <v>921</v>
      </c>
      <c r="H496" s="56" t="s">
        <v>252</v>
      </c>
      <c r="I496" s="56" t="s">
        <v>252</v>
      </c>
      <c r="J496" s="57">
        <v>600</v>
      </c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>
        <f>AB497</f>
        <v>0</v>
      </c>
      <c r="AC496" s="47"/>
      <c r="AD496" s="187" t="e">
        <f t="shared" si="31"/>
        <v>#DIV/0!</v>
      </c>
    </row>
    <row r="497" spans="1:30" s="3" customFormat="1" ht="12.75" hidden="1">
      <c r="A497" s="5" t="s">
        <v>49</v>
      </c>
      <c r="B497" s="54" t="s">
        <v>49</v>
      </c>
      <c r="C497" s="56" t="s">
        <v>71</v>
      </c>
      <c r="D497" s="56">
        <v>1</v>
      </c>
      <c r="E497" s="56">
        <v>21</v>
      </c>
      <c r="F497" s="56">
        <v>1</v>
      </c>
      <c r="G497" s="56">
        <v>921</v>
      </c>
      <c r="H497" s="56" t="s">
        <v>252</v>
      </c>
      <c r="I497" s="56" t="s">
        <v>252</v>
      </c>
      <c r="J497" s="57">
        <v>610</v>
      </c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>
        <f>AB498</f>
        <v>0</v>
      </c>
      <c r="AC497" s="47"/>
      <c r="AD497" s="187" t="e">
        <f t="shared" si="31"/>
        <v>#DIV/0!</v>
      </c>
    </row>
    <row r="498" spans="1:30" s="3" customFormat="1" ht="25.5" hidden="1">
      <c r="A498" s="9" t="s">
        <v>81</v>
      </c>
      <c r="B498" s="54" t="s">
        <v>81</v>
      </c>
      <c r="C498" s="56" t="s">
        <v>71</v>
      </c>
      <c r="D498" s="56">
        <v>1</v>
      </c>
      <c r="E498" s="56">
        <v>21</v>
      </c>
      <c r="F498" s="56">
        <v>1</v>
      </c>
      <c r="G498" s="56">
        <v>921</v>
      </c>
      <c r="H498" s="56" t="s">
        <v>252</v>
      </c>
      <c r="I498" s="56" t="s">
        <v>252</v>
      </c>
      <c r="J498" s="57">
        <v>612</v>
      </c>
      <c r="K498" s="47"/>
      <c r="L498" s="47"/>
      <c r="M498" s="47"/>
      <c r="N498" s="47"/>
      <c r="O498" s="47"/>
      <c r="P498" s="47">
        <v>1573034</v>
      </c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>
        <v>0</v>
      </c>
      <c r="AC498" s="47"/>
      <c r="AD498" s="187" t="e">
        <f t="shared" si="31"/>
        <v>#DIV/0!</v>
      </c>
    </row>
    <row r="499" spans="1:30" ht="63.75">
      <c r="A499" s="6" t="s">
        <v>174</v>
      </c>
      <c r="B499" s="87" t="s">
        <v>174</v>
      </c>
      <c r="C499" s="88" t="s">
        <v>71</v>
      </c>
      <c r="D499" s="88">
        <v>1</v>
      </c>
      <c r="E499" s="88">
        <v>22</v>
      </c>
      <c r="F499" s="85"/>
      <c r="G499" s="85"/>
      <c r="H499" s="85"/>
      <c r="I499" s="85"/>
      <c r="J499" s="100"/>
      <c r="K499" s="37">
        <f>K500</f>
        <v>300160619.04</v>
      </c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7">
        <f>W500</f>
        <v>333594672.33000004</v>
      </c>
      <c r="X499" s="34"/>
      <c r="Y499" s="34"/>
      <c r="Z499" s="34"/>
      <c r="AA499" s="34"/>
      <c r="AB499" s="37">
        <f>AB500</f>
        <v>343773213.54</v>
      </c>
      <c r="AC499" s="37">
        <f>AC500</f>
        <v>180391447.4</v>
      </c>
      <c r="AD499" s="187">
        <f t="shared" si="31"/>
        <v>52.47396838817705</v>
      </c>
    </row>
    <row r="500" spans="1:30" ht="25.5">
      <c r="A500" s="6" t="s">
        <v>52</v>
      </c>
      <c r="B500" s="87" t="s">
        <v>52</v>
      </c>
      <c r="C500" s="88" t="s">
        <v>71</v>
      </c>
      <c r="D500" s="88">
        <v>1</v>
      </c>
      <c r="E500" s="88">
        <v>22</v>
      </c>
      <c r="F500" s="88">
        <v>2</v>
      </c>
      <c r="G500" s="88">
        <v>921</v>
      </c>
      <c r="H500" s="85"/>
      <c r="I500" s="85"/>
      <c r="J500" s="100"/>
      <c r="K500" s="37">
        <f>K501+K558+K562+K566+K570</f>
        <v>300160619.04</v>
      </c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7">
        <f>W502+W558+W562+W566+W570+W506+W510</f>
        <v>333594672.33000004</v>
      </c>
      <c r="X500" s="34"/>
      <c r="Y500" s="34"/>
      <c r="Z500" s="34"/>
      <c r="AA500" s="34"/>
      <c r="AB500" s="37">
        <f>AB502+AB558+AB562+AB566+AB570+AB506+AB510</f>
        <v>343773213.54</v>
      </c>
      <c r="AC500" s="37">
        <f>AC502+AC558+AC562+AC566+AC570+AC506+AC510</f>
        <v>180391447.4</v>
      </c>
      <c r="AD500" s="187">
        <f t="shared" si="31"/>
        <v>52.47396838817705</v>
      </c>
    </row>
    <row r="501" spans="1:30" s="40" customFormat="1" ht="25.5" hidden="1">
      <c r="A501" s="21" t="s">
        <v>64</v>
      </c>
      <c r="B501" s="72" t="s">
        <v>64</v>
      </c>
      <c r="C501" s="64" t="s">
        <v>71</v>
      </c>
      <c r="D501" s="64">
        <v>1</v>
      </c>
      <c r="E501" s="64">
        <v>22</v>
      </c>
      <c r="F501" s="64">
        <v>2</v>
      </c>
      <c r="G501" s="64">
        <v>921</v>
      </c>
      <c r="H501" s="64">
        <v>10400</v>
      </c>
      <c r="I501" s="64">
        <v>10400</v>
      </c>
      <c r="J501" s="41"/>
      <c r="K501" s="42">
        <f>K502+K514+K518+K522+K526+K530+K534+K538+K542+K546+K550+K554</f>
        <v>55408827.6</v>
      </c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>
        <f>W502+W514+W518+W522+W526+W530+W534+W538+W542+W546+W550+W554</f>
        <v>32115156.61</v>
      </c>
      <c r="X501" s="42"/>
      <c r="Y501" s="42"/>
      <c r="Z501" s="42"/>
      <c r="AA501" s="42"/>
      <c r="AB501" s="42">
        <f>AB502+AB514+AB518+AB522+AB526+AB530+AB534+AB538+AB542+AB546+AB550+AB554</f>
        <v>39335563.83</v>
      </c>
      <c r="AC501" s="42">
        <f>AC502+AC514+AC518+AC522+AC526+AC530+AC534+AC538+AC542+AC546+AC550+AC554</f>
        <v>17908203.11</v>
      </c>
      <c r="AD501" s="187">
        <f t="shared" si="31"/>
        <v>45.526748230673576</v>
      </c>
    </row>
    <row r="502" spans="1:30" ht="27" customHeight="1">
      <c r="A502" s="11" t="s">
        <v>97</v>
      </c>
      <c r="B502" s="95" t="s">
        <v>305</v>
      </c>
      <c r="C502" s="88" t="s">
        <v>71</v>
      </c>
      <c r="D502" s="88">
        <v>1</v>
      </c>
      <c r="E502" s="88">
        <v>22</v>
      </c>
      <c r="F502" s="88">
        <v>2</v>
      </c>
      <c r="G502" s="88">
        <v>921</v>
      </c>
      <c r="H502" s="88">
        <v>10410</v>
      </c>
      <c r="I502" s="88">
        <v>80310</v>
      </c>
      <c r="J502" s="89"/>
      <c r="K502" s="37">
        <f>K503</f>
        <v>4944861.37</v>
      </c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>
        <f>W503</f>
        <v>32115156.61</v>
      </c>
      <c r="X502" s="37"/>
      <c r="Y502" s="37"/>
      <c r="Z502" s="37"/>
      <c r="AA502" s="37"/>
      <c r="AB502" s="37">
        <f aca="true" t="shared" si="36" ref="AB502:AC504">AB503</f>
        <v>39335563.83</v>
      </c>
      <c r="AC502" s="37">
        <f t="shared" si="36"/>
        <v>17908203.11</v>
      </c>
      <c r="AD502" s="187">
        <f t="shared" si="31"/>
        <v>45.526748230673576</v>
      </c>
    </row>
    <row r="503" spans="1:30" ht="44.25" customHeight="1">
      <c r="A503" s="5" t="s">
        <v>66</v>
      </c>
      <c r="B503" s="99" t="s">
        <v>66</v>
      </c>
      <c r="C503" s="85" t="s">
        <v>71</v>
      </c>
      <c r="D503" s="85">
        <v>1</v>
      </c>
      <c r="E503" s="85">
        <v>22</v>
      </c>
      <c r="F503" s="85">
        <v>2</v>
      </c>
      <c r="G503" s="85">
        <v>921</v>
      </c>
      <c r="H503" s="85">
        <v>10410</v>
      </c>
      <c r="I503" s="85">
        <v>80310</v>
      </c>
      <c r="J503" s="100">
        <v>600</v>
      </c>
      <c r="K503" s="34">
        <f>K504</f>
        <v>4944861.37</v>
      </c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>
        <f>W504</f>
        <v>32115156.61</v>
      </c>
      <c r="X503" s="34"/>
      <c r="Y503" s="34"/>
      <c r="Z503" s="34"/>
      <c r="AA503" s="34"/>
      <c r="AB503" s="34">
        <f t="shared" si="36"/>
        <v>39335563.83</v>
      </c>
      <c r="AC503" s="34">
        <f t="shared" si="36"/>
        <v>17908203.11</v>
      </c>
      <c r="AD503" s="189">
        <f t="shared" si="31"/>
        <v>45.526748230673576</v>
      </c>
    </row>
    <row r="504" spans="1:30" s="3" customFormat="1" ht="12.75">
      <c r="A504" s="5" t="s">
        <v>49</v>
      </c>
      <c r="B504" s="99" t="s">
        <v>49</v>
      </c>
      <c r="C504" s="85" t="s">
        <v>71</v>
      </c>
      <c r="D504" s="85">
        <v>1</v>
      </c>
      <c r="E504" s="85">
        <v>22</v>
      </c>
      <c r="F504" s="85">
        <v>2</v>
      </c>
      <c r="G504" s="85">
        <v>921</v>
      </c>
      <c r="H504" s="85">
        <v>10410</v>
      </c>
      <c r="I504" s="85">
        <v>80310</v>
      </c>
      <c r="J504" s="100">
        <v>610</v>
      </c>
      <c r="K504" s="34">
        <f>K505</f>
        <v>4944861.37</v>
      </c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>
        <f>W505</f>
        <v>32115156.61</v>
      </c>
      <c r="X504" s="34"/>
      <c r="Y504" s="34"/>
      <c r="Z504" s="34"/>
      <c r="AA504" s="34"/>
      <c r="AB504" s="34">
        <f t="shared" si="36"/>
        <v>39335563.83</v>
      </c>
      <c r="AC504" s="34">
        <f t="shared" si="36"/>
        <v>17908203.11</v>
      </c>
      <c r="AD504" s="189">
        <f t="shared" si="31"/>
        <v>45.526748230673576</v>
      </c>
    </row>
    <row r="505" spans="1:30" s="3" customFormat="1" ht="76.5">
      <c r="A505" s="5" t="s">
        <v>22</v>
      </c>
      <c r="B505" s="99" t="s">
        <v>22</v>
      </c>
      <c r="C505" s="85" t="s">
        <v>71</v>
      </c>
      <c r="D505" s="85">
        <v>1</v>
      </c>
      <c r="E505" s="85">
        <v>22</v>
      </c>
      <c r="F505" s="85">
        <v>2</v>
      </c>
      <c r="G505" s="85">
        <v>921</v>
      </c>
      <c r="H505" s="85">
        <v>10410</v>
      </c>
      <c r="I505" s="85">
        <v>80310</v>
      </c>
      <c r="J505" s="100">
        <v>611</v>
      </c>
      <c r="K505" s="34">
        <v>4944861.37</v>
      </c>
      <c r="L505" s="34">
        <v>500000</v>
      </c>
      <c r="M505" s="34"/>
      <c r="N505" s="34"/>
      <c r="O505" s="34">
        <v>19000</v>
      </c>
      <c r="P505" s="34"/>
      <c r="Q505" s="34"/>
      <c r="R505" s="34">
        <v>1500000</v>
      </c>
      <c r="S505" s="34"/>
      <c r="T505" s="34"/>
      <c r="U505" s="34">
        <v>37830</v>
      </c>
      <c r="V505" s="34">
        <v>50000</v>
      </c>
      <c r="W505" s="34">
        <v>32115156.61</v>
      </c>
      <c r="X505" s="34"/>
      <c r="Y505" s="34">
        <v>49998</v>
      </c>
      <c r="Z505" s="34">
        <v>-144960.76</v>
      </c>
      <c r="AA505" s="34">
        <v>40245</v>
      </c>
      <c r="AB505" s="34">
        <v>39335563.83</v>
      </c>
      <c r="AC505" s="34">
        <v>17908203.11</v>
      </c>
      <c r="AD505" s="189">
        <f t="shared" si="31"/>
        <v>45.526748230673576</v>
      </c>
    </row>
    <row r="506" spans="1:30" s="3" customFormat="1" ht="36.75" customHeight="1">
      <c r="A506" s="5"/>
      <c r="B506" s="95" t="s">
        <v>317</v>
      </c>
      <c r="C506" s="88" t="s">
        <v>71</v>
      </c>
      <c r="D506" s="88">
        <v>1</v>
      </c>
      <c r="E506" s="88">
        <v>22</v>
      </c>
      <c r="F506" s="88">
        <v>2</v>
      </c>
      <c r="G506" s="88">
        <v>921</v>
      </c>
      <c r="H506" s="88">
        <v>10410</v>
      </c>
      <c r="I506" s="88">
        <v>82350</v>
      </c>
      <c r="J506" s="89"/>
      <c r="K506" s="37">
        <f>K507</f>
        <v>4944861.37</v>
      </c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>
        <f>W507</f>
        <v>18330418.81</v>
      </c>
      <c r="X506" s="37"/>
      <c r="Y506" s="37"/>
      <c r="Z506" s="37"/>
      <c r="AA506" s="37"/>
      <c r="AB506" s="37">
        <f aca="true" t="shared" si="37" ref="AB506:AC508">AB507</f>
        <v>17308418.81</v>
      </c>
      <c r="AC506" s="37">
        <f t="shared" si="37"/>
        <v>8084361</v>
      </c>
      <c r="AD506" s="187">
        <f t="shared" si="31"/>
        <v>46.707680746257616</v>
      </c>
    </row>
    <row r="507" spans="1:30" s="3" customFormat="1" ht="38.25">
      <c r="A507" s="5"/>
      <c r="B507" s="99" t="s">
        <v>66</v>
      </c>
      <c r="C507" s="85" t="s">
        <v>71</v>
      </c>
      <c r="D507" s="85">
        <v>1</v>
      </c>
      <c r="E507" s="85">
        <v>22</v>
      </c>
      <c r="F507" s="85">
        <v>2</v>
      </c>
      <c r="G507" s="85">
        <v>921</v>
      </c>
      <c r="H507" s="85">
        <v>10410</v>
      </c>
      <c r="I507" s="85">
        <v>82350</v>
      </c>
      <c r="J507" s="100">
        <v>600</v>
      </c>
      <c r="K507" s="34">
        <f>K508</f>
        <v>4944861.37</v>
      </c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>
        <f>W508</f>
        <v>18330418.81</v>
      </c>
      <c r="X507" s="34"/>
      <c r="Y507" s="34"/>
      <c r="Z507" s="34"/>
      <c r="AA507" s="34"/>
      <c r="AB507" s="34">
        <f t="shared" si="37"/>
        <v>17308418.81</v>
      </c>
      <c r="AC507" s="34">
        <f t="shared" si="37"/>
        <v>8084361</v>
      </c>
      <c r="AD507" s="189">
        <f t="shared" si="31"/>
        <v>46.707680746257616</v>
      </c>
    </row>
    <row r="508" spans="1:30" s="3" customFormat="1" ht="12.75">
      <c r="A508" s="5"/>
      <c r="B508" s="99" t="s">
        <v>49</v>
      </c>
      <c r="C508" s="85" t="s">
        <v>71</v>
      </c>
      <c r="D508" s="85">
        <v>1</v>
      </c>
      <c r="E508" s="85">
        <v>22</v>
      </c>
      <c r="F508" s="85">
        <v>2</v>
      </c>
      <c r="G508" s="85">
        <v>921</v>
      </c>
      <c r="H508" s="85">
        <v>10410</v>
      </c>
      <c r="I508" s="85">
        <v>82350</v>
      </c>
      <c r="J508" s="100">
        <v>610</v>
      </c>
      <c r="K508" s="34">
        <f>K509</f>
        <v>4944861.37</v>
      </c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>
        <f>W509</f>
        <v>18330418.81</v>
      </c>
      <c r="X508" s="34"/>
      <c r="Y508" s="34"/>
      <c r="Z508" s="34"/>
      <c r="AA508" s="34"/>
      <c r="AB508" s="34">
        <f t="shared" si="37"/>
        <v>17308418.81</v>
      </c>
      <c r="AC508" s="34">
        <f t="shared" si="37"/>
        <v>8084361</v>
      </c>
      <c r="AD508" s="189">
        <f t="shared" si="31"/>
        <v>46.707680746257616</v>
      </c>
    </row>
    <row r="509" spans="1:30" s="3" customFormat="1" ht="76.5">
      <c r="A509" s="5"/>
      <c r="B509" s="99" t="s">
        <v>22</v>
      </c>
      <c r="C509" s="85" t="s">
        <v>71</v>
      </c>
      <c r="D509" s="85">
        <v>1</v>
      </c>
      <c r="E509" s="85">
        <v>22</v>
      </c>
      <c r="F509" s="85">
        <v>2</v>
      </c>
      <c r="G509" s="85">
        <v>921</v>
      </c>
      <c r="H509" s="85">
        <v>10410</v>
      </c>
      <c r="I509" s="85">
        <v>82350</v>
      </c>
      <c r="J509" s="100">
        <v>611</v>
      </c>
      <c r="K509" s="34">
        <v>4944861.37</v>
      </c>
      <c r="L509" s="34">
        <v>500000</v>
      </c>
      <c r="M509" s="34"/>
      <c r="N509" s="34"/>
      <c r="O509" s="34">
        <v>19000</v>
      </c>
      <c r="P509" s="34"/>
      <c r="Q509" s="34"/>
      <c r="R509" s="34">
        <v>1500000</v>
      </c>
      <c r="S509" s="34"/>
      <c r="T509" s="34"/>
      <c r="U509" s="34">
        <v>37830</v>
      </c>
      <c r="V509" s="34">
        <v>50000</v>
      </c>
      <c r="W509" s="34">
        <v>18330418.81</v>
      </c>
      <c r="X509" s="34"/>
      <c r="Y509" s="34"/>
      <c r="Z509" s="34"/>
      <c r="AA509" s="34"/>
      <c r="AB509" s="34">
        <v>17308418.81</v>
      </c>
      <c r="AC509" s="34">
        <v>8084361</v>
      </c>
      <c r="AD509" s="189">
        <f t="shared" si="31"/>
        <v>46.707680746257616</v>
      </c>
    </row>
    <row r="510" spans="1:30" s="3" customFormat="1" ht="25.5">
      <c r="A510" s="6"/>
      <c r="B510" s="87" t="s">
        <v>318</v>
      </c>
      <c r="C510" s="88" t="s">
        <v>71</v>
      </c>
      <c r="D510" s="88">
        <v>1</v>
      </c>
      <c r="E510" s="88">
        <v>22</v>
      </c>
      <c r="F510" s="88">
        <v>2</v>
      </c>
      <c r="G510" s="88">
        <v>921</v>
      </c>
      <c r="H510" s="88"/>
      <c r="I510" s="88">
        <v>83360</v>
      </c>
      <c r="J510" s="89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>
        <f>W511</f>
        <v>17433608.06</v>
      </c>
      <c r="X510" s="37"/>
      <c r="Y510" s="37"/>
      <c r="Z510" s="37"/>
      <c r="AA510" s="37"/>
      <c r="AB510" s="37">
        <f aca="true" t="shared" si="38" ref="AB510:AC512">AB511</f>
        <v>20275638.06</v>
      </c>
      <c r="AC510" s="37">
        <f t="shared" si="38"/>
        <v>9762463.19</v>
      </c>
      <c r="AD510" s="187">
        <f t="shared" si="31"/>
        <v>48.148734757992614</v>
      </c>
    </row>
    <row r="511" spans="1:30" s="3" customFormat="1" ht="38.25">
      <c r="A511" s="5"/>
      <c r="B511" s="99" t="s">
        <v>66</v>
      </c>
      <c r="C511" s="85" t="s">
        <v>71</v>
      </c>
      <c r="D511" s="85">
        <v>1</v>
      </c>
      <c r="E511" s="85">
        <v>22</v>
      </c>
      <c r="F511" s="85">
        <v>2</v>
      </c>
      <c r="G511" s="85">
        <v>921</v>
      </c>
      <c r="H511" s="85"/>
      <c r="I511" s="85">
        <v>83360</v>
      </c>
      <c r="J511" s="100">
        <v>600</v>
      </c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>
        <f>W512</f>
        <v>17433608.06</v>
      </c>
      <c r="X511" s="34"/>
      <c r="Y511" s="34"/>
      <c r="Z511" s="34"/>
      <c r="AA511" s="34"/>
      <c r="AB511" s="34">
        <f t="shared" si="38"/>
        <v>20275638.06</v>
      </c>
      <c r="AC511" s="34">
        <f t="shared" si="38"/>
        <v>9762463.19</v>
      </c>
      <c r="AD511" s="189">
        <f t="shared" si="31"/>
        <v>48.148734757992614</v>
      </c>
    </row>
    <row r="512" spans="1:30" s="3" customFormat="1" ht="12.75">
      <c r="A512" s="5"/>
      <c r="B512" s="99" t="s">
        <v>49</v>
      </c>
      <c r="C512" s="85" t="s">
        <v>71</v>
      </c>
      <c r="D512" s="85">
        <v>1</v>
      </c>
      <c r="E512" s="85">
        <v>22</v>
      </c>
      <c r="F512" s="85">
        <v>2</v>
      </c>
      <c r="G512" s="85">
        <v>921</v>
      </c>
      <c r="H512" s="85"/>
      <c r="I512" s="85">
        <v>83360</v>
      </c>
      <c r="J512" s="100">
        <v>610</v>
      </c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>
        <f>W513</f>
        <v>17433608.06</v>
      </c>
      <c r="X512" s="34"/>
      <c r="Y512" s="34"/>
      <c r="Z512" s="34"/>
      <c r="AA512" s="34"/>
      <c r="AB512" s="34">
        <f t="shared" si="38"/>
        <v>20275638.06</v>
      </c>
      <c r="AC512" s="34">
        <f t="shared" si="38"/>
        <v>9762463.19</v>
      </c>
      <c r="AD512" s="189">
        <f t="shared" si="31"/>
        <v>48.148734757992614</v>
      </c>
    </row>
    <row r="513" spans="1:30" s="3" customFormat="1" ht="78.75" customHeight="1">
      <c r="A513" s="5"/>
      <c r="B513" s="99" t="s">
        <v>22</v>
      </c>
      <c r="C513" s="85" t="s">
        <v>71</v>
      </c>
      <c r="D513" s="85">
        <v>1</v>
      </c>
      <c r="E513" s="85">
        <v>22</v>
      </c>
      <c r="F513" s="85">
        <v>2</v>
      </c>
      <c r="G513" s="85">
        <v>921</v>
      </c>
      <c r="H513" s="85"/>
      <c r="I513" s="85">
        <v>83360</v>
      </c>
      <c r="J513" s="100">
        <v>611</v>
      </c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>
        <v>17433608.06</v>
      </c>
      <c r="X513" s="34"/>
      <c r="Y513" s="34">
        <v>2843930</v>
      </c>
      <c r="Z513" s="34"/>
      <c r="AA513" s="34"/>
      <c r="AB513" s="34">
        <v>20275638.06</v>
      </c>
      <c r="AC513" s="34">
        <v>9762463.19</v>
      </c>
      <c r="AD513" s="189">
        <f t="shared" si="31"/>
        <v>48.148734757992614</v>
      </c>
    </row>
    <row r="514" spans="1:30" s="40" customFormat="1" ht="89.25" hidden="1">
      <c r="A514" s="22" t="s">
        <v>98</v>
      </c>
      <c r="B514" s="105" t="s">
        <v>98</v>
      </c>
      <c r="C514" s="64" t="s">
        <v>71</v>
      </c>
      <c r="D514" s="64">
        <v>1</v>
      </c>
      <c r="E514" s="64">
        <v>22</v>
      </c>
      <c r="F514" s="64">
        <v>2</v>
      </c>
      <c r="G514" s="64">
        <v>921</v>
      </c>
      <c r="H514" s="64">
        <v>10420</v>
      </c>
      <c r="I514" s="64">
        <v>10420</v>
      </c>
      <c r="J514" s="41"/>
      <c r="K514" s="42">
        <f>K515</f>
        <v>3838219.05</v>
      </c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>
        <f>AB515</f>
        <v>0</v>
      </c>
      <c r="AC514" s="42"/>
      <c r="AD514" s="187" t="e">
        <f t="shared" si="31"/>
        <v>#DIV/0!</v>
      </c>
    </row>
    <row r="515" spans="1:30" s="40" customFormat="1" ht="38.25" hidden="1">
      <c r="A515" s="20" t="s">
        <v>66</v>
      </c>
      <c r="B515" s="54" t="s">
        <v>66</v>
      </c>
      <c r="C515" s="56" t="s">
        <v>71</v>
      </c>
      <c r="D515" s="56">
        <v>1</v>
      </c>
      <c r="E515" s="56">
        <v>22</v>
      </c>
      <c r="F515" s="56">
        <v>2</v>
      </c>
      <c r="G515" s="56">
        <v>921</v>
      </c>
      <c r="H515" s="56">
        <v>10420</v>
      </c>
      <c r="I515" s="56">
        <v>10420</v>
      </c>
      <c r="J515" s="57">
        <v>600</v>
      </c>
      <c r="K515" s="47">
        <f>K516</f>
        <v>3838219.05</v>
      </c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>
        <f>AB516</f>
        <v>0</v>
      </c>
      <c r="AC515" s="47"/>
      <c r="AD515" s="187" t="e">
        <f t="shared" si="31"/>
        <v>#DIV/0!</v>
      </c>
    </row>
    <row r="516" spans="1:30" s="40" customFormat="1" ht="12.75" hidden="1">
      <c r="A516" s="20" t="s">
        <v>49</v>
      </c>
      <c r="B516" s="54" t="s">
        <v>49</v>
      </c>
      <c r="C516" s="56" t="s">
        <v>71</v>
      </c>
      <c r="D516" s="56">
        <v>1</v>
      </c>
      <c r="E516" s="56">
        <v>22</v>
      </c>
      <c r="F516" s="56">
        <v>2</v>
      </c>
      <c r="G516" s="56">
        <v>921</v>
      </c>
      <c r="H516" s="56">
        <v>10420</v>
      </c>
      <c r="I516" s="56">
        <v>10420</v>
      </c>
      <c r="J516" s="57">
        <v>610</v>
      </c>
      <c r="K516" s="47">
        <f>K517</f>
        <v>3838219.05</v>
      </c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>
        <f>AB517</f>
        <v>0</v>
      </c>
      <c r="AC516" s="47"/>
      <c r="AD516" s="187" t="e">
        <f t="shared" si="31"/>
        <v>#DIV/0!</v>
      </c>
    </row>
    <row r="517" spans="1:30" s="44" customFormat="1" ht="76.5" hidden="1">
      <c r="A517" s="20" t="s">
        <v>22</v>
      </c>
      <c r="B517" s="54" t="s">
        <v>22</v>
      </c>
      <c r="C517" s="56" t="s">
        <v>71</v>
      </c>
      <c r="D517" s="56">
        <v>1</v>
      </c>
      <c r="E517" s="56">
        <v>22</v>
      </c>
      <c r="F517" s="56">
        <v>2</v>
      </c>
      <c r="G517" s="56">
        <v>921</v>
      </c>
      <c r="H517" s="56">
        <v>10420</v>
      </c>
      <c r="I517" s="56">
        <v>10420</v>
      </c>
      <c r="J517" s="57">
        <v>611</v>
      </c>
      <c r="K517" s="47">
        <v>3838219.05</v>
      </c>
      <c r="L517" s="47">
        <v>918321</v>
      </c>
      <c r="M517" s="47"/>
      <c r="N517" s="47">
        <v>236248</v>
      </c>
      <c r="O517" s="47">
        <v>269761</v>
      </c>
      <c r="P517" s="47">
        <v>1090329</v>
      </c>
      <c r="Q517" s="47">
        <v>125526</v>
      </c>
      <c r="R517" s="47"/>
      <c r="S517" s="47"/>
      <c r="T517" s="47"/>
      <c r="U517" s="47"/>
      <c r="V517" s="47">
        <v>350000</v>
      </c>
      <c r="W517" s="47"/>
      <c r="X517" s="47"/>
      <c r="Y517" s="47"/>
      <c r="Z517" s="47"/>
      <c r="AA517" s="47"/>
      <c r="AB517" s="47">
        <v>0</v>
      </c>
      <c r="AC517" s="47"/>
      <c r="AD517" s="187" t="e">
        <f t="shared" si="31"/>
        <v>#DIV/0!</v>
      </c>
    </row>
    <row r="518" spans="1:30" s="40" customFormat="1" ht="89.25" hidden="1">
      <c r="A518" s="22" t="s">
        <v>99</v>
      </c>
      <c r="B518" s="105" t="s">
        <v>99</v>
      </c>
      <c r="C518" s="64" t="s">
        <v>71</v>
      </c>
      <c r="D518" s="64">
        <v>1</v>
      </c>
      <c r="E518" s="64">
        <v>22</v>
      </c>
      <c r="F518" s="64">
        <v>2</v>
      </c>
      <c r="G518" s="64">
        <v>921</v>
      </c>
      <c r="H518" s="64">
        <v>10430</v>
      </c>
      <c r="I518" s="64">
        <v>10430</v>
      </c>
      <c r="J518" s="41"/>
      <c r="K518" s="42">
        <f>K519</f>
        <v>5851970</v>
      </c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>
        <f>AB519</f>
        <v>0</v>
      </c>
      <c r="AC518" s="42"/>
      <c r="AD518" s="187" t="e">
        <f t="shared" si="31"/>
        <v>#DIV/0!</v>
      </c>
    </row>
    <row r="519" spans="1:30" s="40" customFormat="1" ht="38.25" hidden="1">
      <c r="A519" s="20" t="s">
        <v>66</v>
      </c>
      <c r="B519" s="54" t="s">
        <v>66</v>
      </c>
      <c r="C519" s="56" t="s">
        <v>71</v>
      </c>
      <c r="D519" s="56">
        <v>1</v>
      </c>
      <c r="E519" s="56">
        <v>22</v>
      </c>
      <c r="F519" s="56">
        <v>2</v>
      </c>
      <c r="G519" s="56">
        <v>921</v>
      </c>
      <c r="H519" s="56">
        <v>10430</v>
      </c>
      <c r="I519" s="56">
        <v>10430</v>
      </c>
      <c r="J519" s="57">
        <v>600</v>
      </c>
      <c r="K519" s="47">
        <f>K520</f>
        <v>5851970</v>
      </c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>
        <f>AB520</f>
        <v>0</v>
      </c>
      <c r="AC519" s="47"/>
      <c r="AD519" s="187" t="e">
        <f t="shared" si="31"/>
        <v>#DIV/0!</v>
      </c>
    </row>
    <row r="520" spans="1:30" s="40" customFormat="1" ht="12.75" hidden="1">
      <c r="A520" s="20" t="s">
        <v>49</v>
      </c>
      <c r="B520" s="54" t="s">
        <v>49</v>
      </c>
      <c r="C520" s="56" t="s">
        <v>71</v>
      </c>
      <c r="D520" s="56">
        <v>1</v>
      </c>
      <c r="E520" s="56">
        <v>22</v>
      </c>
      <c r="F520" s="56">
        <v>2</v>
      </c>
      <c r="G520" s="56">
        <v>921</v>
      </c>
      <c r="H520" s="56">
        <v>10430</v>
      </c>
      <c r="I520" s="56">
        <v>10430</v>
      </c>
      <c r="J520" s="57">
        <v>610</v>
      </c>
      <c r="K520" s="47">
        <f>K521</f>
        <v>5851970</v>
      </c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>
        <f>AB521</f>
        <v>0</v>
      </c>
      <c r="AC520" s="47"/>
      <c r="AD520" s="187" t="e">
        <f t="shared" si="31"/>
        <v>#DIV/0!</v>
      </c>
    </row>
    <row r="521" spans="1:30" s="44" customFormat="1" ht="76.5" hidden="1">
      <c r="A521" s="20" t="s">
        <v>22</v>
      </c>
      <c r="B521" s="54" t="s">
        <v>22</v>
      </c>
      <c r="C521" s="56" t="s">
        <v>71</v>
      </c>
      <c r="D521" s="56">
        <v>1</v>
      </c>
      <c r="E521" s="56">
        <v>22</v>
      </c>
      <c r="F521" s="56">
        <v>2</v>
      </c>
      <c r="G521" s="56">
        <v>921</v>
      </c>
      <c r="H521" s="56">
        <v>10430</v>
      </c>
      <c r="I521" s="56">
        <v>10430</v>
      </c>
      <c r="J521" s="57">
        <v>611</v>
      </c>
      <c r="K521" s="47">
        <v>5851970</v>
      </c>
      <c r="L521" s="47"/>
      <c r="M521" s="47">
        <v>124300</v>
      </c>
      <c r="N521" s="47">
        <v>64550</v>
      </c>
      <c r="O521" s="47">
        <v>362739</v>
      </c>
      <c r="P521" s="47"/>
      <c r="Q521" s="47"/>
      <c r="R521" s="47"/>
      <c r="S521" s="47"/>
      <c r="T521" s="47"/>
      <c r="U521" s="47">
        <v>340113</v>
      </c>
      <c r="V521" s="47"/>
      <c r="W521" s="47"/>
      <c r="X521" s="47"/>
      <c r="Y521" s="47"/>
      <c r="Z521" s="47"/>
      <c r="AA521" s="47"/>
      <c r="AB521" s="47">
        <v>0</v>
      </c>
      <c r="AC521" s="47"/>
      <c r="AD521" s="187" t="e">
        <f t="shared" si="31"/>
        <v>#DIV/0!</v>
      </c>
    </row>
    <row r="522" spans="1:30" s="40" customFormat="1" ht="89.25" hidden="1">
      <c r="A522" s="22" t="s">
        <v>100</v>
      </c>
      <c r="B522" s="105" t="s">
        <v>100</v>
      </c>
      <c r="C522" s="64" t="s">
        <v>71</v>
      </c>
      <c r="D522" s="64">
        <v>1</v>
      </c>
      <c r="E522" s="64">
        <v>22</v>
      </c>
      <c r="F522" s="64">
        <v>2</v>
      </c>
      <c r="G522" s="64">
        <v>921</v>
      </c>
      <c r="H522" s="64">
        <v>10440</v>
      </c>
      <c r="I522" s="64">
        <v>10440</v>
      </c>
      <c r="J522" s="41"/>
      <c r="K522" s="42">
        <f>K523</f>
        <v>3564951</v>
      </c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>
        <f>AB523</f>
        <v>0</v>
      </c>
      <c r="AC522" s="42"/>
      <c r="AD522" s="187" t="e">
        <f t="shared" si="31"/>
        <v>#DIV/0!</v>
      </c>
    </row>
    <row r="523" spans="1:30" s="40" customFormat="1" ht="38.25" hidden="1">
      <c r="A523" s="20" t="s">
        <v>66</v>
      </c>
      <c r="B523" s="54" t="s">
        <v>66</v>
      </c>
      <c r="C523" s="56" t="s">
        <v>71</v>
      </c>
      <c r="D523" s="56">
        <v>1</v>
      </c>
      <c r="E523" s="56">
        <v>22</v>
      </c>
      <c r="F523" s="56">
        <v>2</v>
      </c>
      <c r="G523" s="56">
        <v>921</v>
      </c>
      <c r="H523" s="56">
        <v>10440</v>
      </c>
      <c r="I523" s="56">
        <v>10440</v>
      </c>
      <c r="J523" s="57">
        <v>600</v>
      </c>
      <c r="K523" s="47">
        <f>K524</f>
        <v>3564951</v>
      </c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>
        <f>AB524</f>
        <v>0</v>
      </c>
      <c r="AC523" s="47"/>
      <c r="AD523" s="187" t="e">
        <f t="shared" si="31"/>
        <v>#DIV/0!</v>
      </c>
    </row>
    <row r="524" spans="1:30" s="40" customFormat="1" ht="12.75" hidden="1">
      <c r="A524" s="20" t="s">
        <v>49</v>
      </c>
      <c r="B524" s="54" t="s">
        <v>49</v>
      </c>
      <c r="C524" s="56" t="s">
        <v>71</v>
      </c>
      <c r="D524" s="56">
        <v>1</v>
      </c>
      <c r="E524" s="56">
        <v>22</v>
      </c>
      <c r="F524" s="56">
        <v>2</v>
      </c>
      <c r="G524" s="56">
        <v>921</v>
      </c>
      <c r="H524" s="56">
        <v>10440</v>
      </c>
      <c r="I524" s="56">
        <v>10440</v>
      </c>
      <c r="J524" s="57">
        <v>610</v>
      </c>
      <c r="K524" s="47">
        <f>K525</f>
        <v>3564951</v>
      </c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>
        <f>AB525</f>
        <v>0</v>
      </c>
      <c r="AC524" s="47"/>
      <c r="AD524" s="187" t="e">
        <f t="shared" si="31"/>
        <v>#DIV/0!</v>
      </c>
    </row>
    <row r="525" spans="1:30" s="44" customFormat="1" ht="76.5" hidden="1">
      <c r="A525" s="20" t="s">
        <v>22</v>
      </c>
      <c r="B525" s="54" t="s">
        <v>22</v>
      </c>
      <c r="C525" s="56" t="s">
        <v>71</v>
      </c>
      <c r="D525" s="56">
        <v>1</v>
      </c>
      <c r="E525" s="56">
        <v>22</v>
      </c>
      <c r="F525" s="56">
        <v>2</v>
      </c>
      <c r="G525" s="56">
        <v>921</v>
      </c>
      <c r="H525" s="56">
        <v>10440</v>
      </c>
      <c r="I525" s="56">
        <v>10440</v>
      </c>
      <c r="J525" s="57">
        <v>611</v>
      </c>
      <c r="K525" s="47">
        <v>3564951</v>
      </c>
      <c r="L525" s="47"/>
      <c r="M525" s="47"/>
      <c r="N525" s="47"/>
      <c r="O525" s="47">
        <v>45000</v>
      </c>
      <c r="P525" s="47">
        <v>0</v>
      </c>
      <c r="Q525" s="47">
        <v>149897</v>
      </c>
      <c r="R525" s="47"/>
      <c r="S525" s="47">
        <v>50000</v>
      </c>
      <c r="T525" s="47">
        <v>95649</v>
      </c>
      <c r="U525" s="47">
        <v>477075</v>
      </c>
      <c r="V525" s="47">
        <v>0</v>
      </c>
      <c r="W525" s="47"/>
      <c r="X525" s="47"/>
      <c r="Y525" s="47"/>
      <c r="Z525" s="47"/>
      <c r="AA525" s="47"/>
      <c r="AB525" s="47">
        <v>0</v>
      </c>
      <c r="AC525" s="47"/>
      <c r="AD525" s="187" t="e">
        <f t="shared" si="31"/>
        <v>#DIV/0!</v>
      </c>
    </row>
    <row r="526" spans="1:30" s="40" customFormat="1" ht="89.25" hidden="1">
      <c r="A526" s="22" t="s">
        <v>101</v>
      </c>
      <c r="B526" s="105" t="s">
        <v>101</v>
      </c>
      <c r="C526" s="64" t="s">
        <v>71</v>
      </c>
      <c r="D526" s="64">
        <v>1</v>
      </c>
      <c r="E526" s="64">
        <v>22</v>
      </c>
      <c r="F526" s="64">
        <v>2</v>
      </c>
      <c r="G526" s="64">
        <v>921</v>
      </c>
      <c r="H526" s="64">
        <v>10450</v>
      </c>
      <c r="I526" s="64">
        <v>10450</v>
      </c>
      <c r="J526" s="41"/>
      <c r="K526" s="42">
        <f>K527</f>
        <v>3130999</v>
      </c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>
        <f>AB527</f>
        <v>0</v>
      </c>
      <c r="AC526" s="42"/>
      <c r="AD526" s="187" t="e">
        <f t="shared" si="31"/>
        <v>#DIV/0!</v>
      </c>
    </row>
    <row r="527" spans="1:30" s="40" customFormat="1" ht="38.25" hidden="1">
      <c r="A527" s="20" t="s">
        <v>66</v>
      </c>
      <c r="B527" s="54" t="s">
        <v>66</v>
      </c>
      <c r="C527" s="56" t="s">
        <v>71</v>
      </c>
      <c r="D527" s="56">
        <v>1</v>
      </c>
      <c r="E527" s="56">
        <v>22</v>
      </c>
      <c r="F527" s="56">
        <v>2</v>
      </c>
      <c r="G527" s="56">
        <v>921</v>
      </c>
      <c r="H527" s="56">
        <v>10450</v>
      </c>
      <c r="I527" s="56">
        <v>10450</v>
      </c>
      <c r="J527" s="57">
        <v>600</v>
      </c>
      <c r="K527" s="47">
        <f>K528</f>
        <v>3130999</v>
      </c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>
        <f>AB528</f>
        <v>0</v>
      </c>
      <c r="AC527" s="47"/>
      <c r="AD527" s="187" t="e">
        <f t="shared" si="31"/>
        <v>#DIV/0!</v>
      </c>
    </row>
    <row r="528" spans="1:30" s="40" customFormat="1" ht="12.75" hidden="1">
      <c r="A528" s="20" t="s">
        <v>49</v>
      </c>
      <c r="B528" s="54" t="s">
        <v>49</v>
      </c>
      <c r="C528" s="56" t="s">
        <v>71</v>
      </c>
      <c r="D528" s="56">
        <v>1</v>
      </c>
      <c r="E528" s="56">
        <v>22</v>
      </c>
      <c r="F528" s="56">
        <v>2</v>
      </c>
      <c r="G528" s="56">
        <v>921</v>
      </c>
      <c r="H528" s="56">
        <v>10450</v>
      </c>
      <c r="I528" s="56">
        <v>10450</v>
      </c>
      <c r="J528" s="57">
        <v>610</v>
      </c>
      <c r="K528" s="47">
        <f>K529</f>
        <v>3130999</v>
      </c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>
        <f>AB529</f>
        <v>0</v>
      </c>
      <c r="AC528" s="47"/>
      <c r="AD528" s="187" t="e">
        <f t="shared" si="31"/>
        <v>#DIV/0!</v>
      </c>
    </row>
    <row r="529" spans="1:30" s="44" customFormat="1" ht="76.5" hidden="1">
      <c r="A529" s="20" t="s">
        <v>22</v>
      </c>
      <c r="B529" s="54" t="s">
        <v>22</v>
      </c>
      <c r="C529" s="56" t="s">
        <v>71</v>
      </c>
      <c r="D529" s="56">
        <v>1</v>
      </c>
      <c r="E529" s="56">
        <v>22</v>
      </c>
      <c r="F529" s="56">
        <v>2</v>
      </c>
      <c r="G529" s="56">
        <v>921</v>
      </c>
      <c r="H529" s="56">
        <v>10450</v>
      </c>
      <c r="I529" s="56">
        <v>10450</v>
      </c>
      <c r="J529" s="57">
        <v>611</v>
      </c>
      <c r="K529" s="47">
        <v>3130999</v>
      </c>
      <c r="L529" s="47">
        <v>552879</v>
      </c>
      <c r="M529" s="47"/>
      <c r="N529" s="47"/>
      <c r="O529" s="47">
        <v>4300</v>
      </c>
      <c r="P529" s="47"/>
      <c r="Q529" s="47"/>
      <c r="R529" s="47"/>
      <c r="S529" s="47"/>
      <c r="T529" s="47"/>
      <c r="U529" s="47">
        <v>181560</v>
      </c>
      <c r="V529" s="47">
        <v>578603</v>
      </c>
      <c r="W529" s="47"/>
      <c r="X529" s="47"/>
      <c r="Y529" s="47"/>
      <c r="Z529" s="47"/>
      <c r="AA529" s="47"/>
      <c r="AB529" s="47">
        <v>0</v>
      </c>
      <c r="AC529" s="47"/>
      <c r="AD529" s="187" t="e">
        <f t="shared" si="31"/>
        <v>#DIV/0!</v>
      </c>
    </row>
    <row r="530" spans="1:30" s="40" customFormat="1" ht="89.25" hidden="1">
      <c r="A530" s="22" t="s">
        <v>102</v>
      </c>
      <c r="B530" s="105" t="s">
        <v>102</v>
      </c>
      <c r="C530" s="64" t="s">
        <v>71</v>
      </c>
      <c r="D530" s="64">
        <v>1</v>
      </c>
      <c r="E530" s="64">
        <v>22</v>
      </c>
      <c r="F530" s="64">
        <v>2</v>
      </c>
      <c r="G530" s="64">
        <v>921</v>
      </c>
      <c r="H530" s="64">
        <v>10460</v>
      </c>
      <c r="I530" s="64">
        <v>10460</v>
      </c>
      <c r="J530" s="41"/>
      <c r="K530" s="42">
        <f>K531</f>
        <v>3640519.87</v>
      </c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>
        <f>AB531</f>
        <v>0</v>
      </c>
      <c r="AC530" s="42"/>
      <c r="AD530" s="187" t="e">
        <f aca="true" t="shared" si="39" ref="AD530:AD593">AC530/AB530*100</f>
        <v>#DIV/0!</v>
      </c>
    </row>
    <row r="531" spans="1:30" s="40" customFormat="1" ht="38.25" hidden="1">
      <c r="A531" s="20" t="s">
        <v>66</v>
      </c>
      <c r="B531" s="54" t="s">
        <v>66</v>
      </c>
      <c r="C531" s="56" t="s">
        <v>71</v>
      </c>
      <c r="D531" s="56">
        <v>1</v>
      </c>
      <c r="E531" s="56">
        <v>22</v>
      </c>
      <c r="F531" s="56">
        <v>2</v>
      </c>
      <c r="G531" s="56">
        <v>921</v>
      </c>
      <c r="H531" s="56">
        <v>10460</v>
      </c>
      <c r="I531" s="56">
        <v>10460</v>
      </c>
      <c r="J531" s="57">
        <v>600</v>
      </c>
      <c r="K531" s="47">
        <f>K532</f>
        <v>3640519.87</v>
      </c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>
        <f>AB532</f>
        <v>0</v>
      </c>
      <c r="AC531" s="47"/>
      <c r="AD531" s="187" t="e">
        <f t="shared" si="39"/>
        <v>#DIV/0!</v>
      </c>
    </row>
    <row r="532" spans="1:30" s="40" customFormat="1" ht="12.75" hidden="1">
      <c r="A532" s="20" t="s">
        <v>49</v>
      </c>
      <c r="B532" s="54" t="s">
        <v>49</v>
      </c>
      <c r="C532" s="56" t="s">
        <v>71</v>
      </c>
      <c r="D532" s="56">
        <v>1</v>
      </c>
      <c r="E532" s="56">
        <v>22</v>
      </c>
      <c r="F532" s="56">
        <v>2</v>
      </c>
      <c r="G532" s="56">
        <v>921</v>
      </c>
      <c r="H532" s="56">
        <v>10460</v>
      </c>
      <c r="I532" s="56">
        <v>10460</v>
      </c>
      <c r="J532" s="57">
        <v>610</v>
      </c>
      <c r="K532" s="47">
        <f>K533</f>
        <v>3640519.87</v>
      </c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>
        <f>AB533</f>
        <v>0</v>
      </c>
      <c r="AC532" s="47"/>
      <c r="AD532" s="187" t="e">
        <f t="shared" si="39"/>
        <v>#DIV/0!</v>
      </c>
    </row>
    <row r="533" spans="1:30" s="44" customFormat="1" ht="76.5" hidden="1">
      <c r="A533" s="20" t="s">
        <v>22</v>
      </c>
      <c r="B533" s="54" t="s">
        <v>22</v>
      </c>
      <c r="C533" s="56" t="s">
        <v>71</v>
      </c>
      <c r="D533" s="56">
        <v>1</v>
      </c>
      <c r="E533" s="56">
        <v>22</v>
      </c>
      <c r="F533" s="56">
        <v>2</v>
      </c>
      <c r="G533" s="56">
        <v>921</v>
      </c>
      <c r="H533" s="56">
        <v>10460</v>
      </c>
      <c r="I533" s="56">
        <v>10460</v>
      </c>
      <c r="J533" s="57">
        <v>611</v>
      </c>
      <c r="K533" s="47">
        <v>3640519.87</v>
      </c>
      <c r="L533" s="47">
        <v>135600</v>
      </c>
      <c r="M533" s="47"/>
      <c r="N533" s="47"/>
      <c r="O533" s="47">
        <v>94550</v>
      </c>
      <c r="P533" s="47"/>
      <c r="Q533" s="47"/>
      <c r="R533" s="47"/>
      <c r="S533" s="47"/>
      <c r="T533" s="47">
        <v>785252</v>
      </c>
      <c r="U533" s="47">
        <v>73970.2</v>
      </c>
      <c r="V533" s="47">
        <v>1000000</v>
      </c>
      <c r="W533" s="47"/>
      <c r="X533" s="47"/>
      <c r="Y533" s="47"/>
      <c r="Z533" s="47"/>
      <c r="AA533" s="47"/>
      <c r="AB533" s="47">
        <v>0</v>
      </c>
      <c r="AC533" s="47"/>
      <c r="AD533" s="187" t="e">
        <f t="shared" si="39"/>
        <v>#DIV/0!</v>
      </c>
    </row>
    <row r="534" spans="1:30" s="40" customFormat="1" ht="76.5" hidden="1">
      <c r="A534" s="22" t="s">
        <v>103</v>
      </c>
      <c r="B534" s="105" t="s">
        <v>103</v>
      </c>
      <c r="C534" s="64" t="s">
        <v>71</v>
      </c>
      <c r="D534" s="64">
        <v>1</v>
      </c>
      <c r="E534" s="64">
        <v>22</v>
      </c>
      <c r="F534" s="64">
        <v>2</v>
      </c>
      <c r="G534" s="64">
        <v>921</v>
      </c>
      <c r="H534" s="64">
        <v>10470</v>
      </c>
      <c r="I534" s="64">
        <v>10470</v>
      </c>
      <c r="J534" s="41"/>
      <c r="K534" s="42">
        <f>K535</f>
        <v>6570765</v>
      </c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>
        <f>AB535</f>
        <v>0</v>
      </c>
      <c r="AC534" s="42"/>
      <c r="AD534" s="187" t="e">
        <f t="shared" si="39"/>
        <v>#DIV/0!</v>
      </c>
    </row>
    <row r="535" spans="1:30" s="40" customFormat="1" ht="38.25" hidden="1">
      <c r="A535" s="20" t="s">
        <v>66</v>
      </c>
      <c r="B535" s="54" t="s">
        <v>66</v>
      </c>
      <c r="C535" s="56" t="s">
        <v>71</v>
      </c>
      <c r="D535" s="56">
        <v>1</v>
      </c>
      <c r="E535" s="56">
        <v>22</v>
      </c>
      <c r="F535" s="56">
        <v>2</v>
      </c>
      <c r="G535" s="56">
        <v>921</v>
      </c>
      <c r="H535" s="56">
        <v>10470</v>
      </c>
      <c r="I535" s="56">
        <v>10470</v>
      </c>
      <c r="J535" s="57">
        <v>600</v>
      </c>
      <c r="K535" s="47">
        <f>K536</f>
        <v>6570765</v>
      </c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>
        <f>AB536</f>
        <v>0</v>
      </c>
      <c r="AC535" s="47"/>
      <c r="AD535" s="187" t="e">
        <f t="shared" si="39"/>
        <v>#DIV/0!</v>
      </c>
    </row>
    <row r="536" spans="1:30" s="40" customFormat="1" ht="12.75" hidden="1">
      <c r="A536" s="20" t="s">
        <v>49</v>
      </c>
      <c r="B536" s="54" t="s">
        <v>49</v>
      </c>
      <c r="C536" s="56" t="s">
        <v>71</v>
      </c>
      <c r="D536" s="56">
        <v>1</v>
      </c>
      <c r="E536" s="56">
        <v>22</v>
      </c>
      <c r="F536" s="56">
        <v>2</v>
      </c>
      <c r="G536" s="56">
        <v>921</v>
      </c>
      <c r="H536" s="56">
        <v>10470</v>
      </c>
      <c r="I536" s="56">
        <v>10470</v>
      </c>
      <c r="J536" s="57">
        <v>610</v>
      </c>
      <c r="K536" s="47">
        <f>K537</f>
        <v>6570765</v>
      </c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>
        <f>AB537</f>
        <v>0</v>
      </c>
      <c r="AC536" s="47"/>
      <c r="AD536" s="187" t="e">
        <f t="shared" si="39"/>
        <v>#DIV/0!</v>
      </c>
    </row>
    <row r="537" spans="1:30" s="44" customFormat="1" ht="76.5" hidden="1">
      <c r="A537" s="20" t="s">
        <v>22</v>
      </c>
      <c r="B537" s="54" t="s">
        <v>22</v>
      </c>
      <c r="C537" s="56" t="s">
        <v>71</v>
      </c>
      <c r="D537" s="56">
        <v>1</v>
      </c>
      <c r="E537" s="56">
        <v>22</v>
      </c>
      <c r="F537" s="56">
        <v>2</v>
      </c>
      <c r="G537" s="56">
        <v>921</v>
      </c>
      <c r="H537" s="56">
        <v>10470</v>
      </c>
      <c r="I537" s="56">
        <v>10470</v>
      </c>
      <c r="J537" s="57">
        <v>611</v>
      </c>
      <c r="K537" s="47">
        <v>6570765</v>
      </c>
      <c r="L537" s="47"/>
      <c r="M537" s="47"/>
      <c r="N537" s="47"/>
      <c r="O537" s="47"/>
      <c r="P537" s="47">
        <v>25291</v>
      </c>
      <c r="Q537" s="47"/>
      <c r="R537" s="47"/>
      <c r="S537" s="47">
        <v>1960139</v>
      </c>
      <c r="T537" s="47"/>
      <c r="U537" s="47">
        <v>1021740.82</v>
      </c>
      <c r="V537" s="47">
        <v>527000</v>
      </c>
      <c r="W537" s="47"/>
      <c r="X537" s="47"/>
      <c r="Y537" s="47"/>
      <c r="Z537" s="47"/>
      <c r="AA537" s="47"/>
      <c r="AB537" s="47">
        <v>0</v>
      </c>
      <c r="AC537" s="47"/>
      <c r="AD537" s="187" t="e">
        <f t="shared" si="39"/>
        <v>#DIV/0!</v>
      </c>
    </row>
    <row r="538" spans="1:30" s="40" customFormat="1" ht="76.5" hidden="1">
      <c r="A538" s="22" t="s">
        <v>104</v>
      </c>
      <c r="B538" s="105" t="s">
        <v>104</v>
      </c>
      <c r="C538" s="64" t="s">
        <v>71</v>
      </c>
      <c r="D538" s="64">
        <v>1</v>
      </c>
      <c r="E538" s="64">
        <v>22</v>
      </c>
      <c r="F538" s="64">
        <v>2</v>
      </c>
      <c r="G538" s="64">
        <v>921</v>
      </c>
      <c r="H538" s="64">
        <v>10480</v>
      </c>
      <c r="I538" s="64">
        <v>10480</v>
      </c>
      <c r="J538" s="41"/>
      <c r="K538" s="42">
        <f>K539</f>
        <v>4174010.09</v>
      </c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>
        <f>AB539</f>
        <v>0</v>
      </c>
      <c r="AC538" s="42"/>
      <c r="AD538" s="187" t="e">
        <f t="shared" si="39"/>
        <v>#DIV/0!</v>
      </c>
    </row>
    <row r="539" spans="1:30" s="40" customFormat="1" ht="38.25" hidden="1">
      <c r="A539" s="20" t="s">
        <v>66</v>
      </c>
      <c r="B539" s="54" t="s">
        <v>66</v>
      </c>
      <c r="C539" s="56" t="s">
        <v>71</v>
      </c>
      <c r="D539" s="56">
        <v>1</v>
      </c>
      <c r="E539" s="56">
        <v>22</v>
      </c>
      <c r="F539" s="56">
        <v>2</v>
      </c>
      <c r="G539" s="56">
        <v>921</v>
      </c>
      <c r="H539" s="56">
        <v>10480</v>
      </c>
      <c r="I539" s="56">
        <v>10480</v>
      </c>
      <c r="J539" s="57">
        <v>600</v>
      </c>
      <c r="K539" s="47">
        <f>K540</f>
        <v>4174010.09</v>
      </c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>
        <f>AB540</f>
        <v>0</v>
      </c>
      <c r="AC539" s="47"/>
      <c r="AD539" s="187" t="e">
        <f t="shared" si="39"/>
        <v>#DIV/0!</v>
      </c>
    </row>
    <row r="540" spans="1:30" s="40" customFormat="1" ht="12.75" hidden="1">
      <c r="A540" s="20" t="s">
        <v>49</v>
      </c>
      <c r="B540" s="54" t="s">
        <v>49</v>
      </c>
      <c r="C540" s="56" t="s">
        <v>71</v>
      </c>
      <c r="D540" s="56">
        <v>1</v>
      </c>
      <c r="E540" s="56">
        <v>22</v>
      </c>
      <c r="F540" s="56">
        <v>2</v>
      </c>
      <c r="G540" s="56">
        <v>921</v>
      </c>
      <c r="H540" s="56">
        <v>10480</v>
      </c>
      <c r="I540" s="56">
        <v>10480</v>
      </c>
      <c r="J540" s="57">
        <v>610</v>
      </c>
      <c r="K540" s="47">
        <f>K541</f>
        <v>4174010.09</v>
      </c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>
        <f>AB541</f>
        <v>0</v>
      </c>
      <c r="AC540" s="47"/>
      <c r="AD540" s="187" t="e">
        <f t="shared" si="39"/>
        <v>#DIV/0!</v>
      </c>
    </row>
    <row r="541" spans="1:30" s="44" customFormat="1" ht="76.5" hidden="1">
      <c r="A541" s="20" t="s">
        <v>22</v>
      </c>
      <c r="B541" s="54" t="s">
        <v>22</v>
      </c>
      <c r="C541" s="56" t="s">
        <v>71</v>
      </c>
      <c r="D541" s="56">
        <v>1</v>
      </c>
      <c r="E541" s="56">
        <v>22</v>
      </c>
      <c r="F541" s="56">
        <v>2</v>
      </c>
      <c r="G541" s="56">
        <v>921</v>
      </c>
      <c r="H541" s="56">
        <v>10480</v>
      </c>
      <c r="I541" s="56">
        <v>10480</v>
      </c>
      <c r="J541" s="57">
        <v>611</v>
      </c>
      <c r="K541" s="47">
        <v>4174010.09</v>
      </c>
      <c r="L541" s="47"/>
      <c r="M541" s="47"/>
      <c r="N541" s="47"/>
      <c r="O541" s="47"/>
      <c r="P541" s="47">
        <v>656045</v>
      </c>
      <c r="Q541" s="47">
        <v>90400</v>
      </c>
      <c r="R541" s="47"/>
      <c r="S541" s="47"/>
      <c r="T541" s="47">
        <v>377585</v>
      </c>
      <c r="U541" s="47"/>
      <c r="V541" s="47"/>
      <c r="W541" s="47"/>
      <c r="X541" s="47"/>
      <c r="Y541" s="47"/>
      <c r="Z541" s="47"/>
      <c r="AA541" s="47"/>
      <c r="AB541" s="47">
        <v>0</v>
      </c>
      <c r="AC541" s="47"/>
      <c r="AD541" s="187" t="e">
        <f t="shared" si="39"/>
        <v>#DIV/0!</v>
      </c>
    </row>
    <row r="542" spans="1:30" s="40" customFormat="1" ht="76.5" hidden="1">
      <c r="A542" s="22" t="s">
        <v>105</v>
      </c>
      <c r="B542" s="105" t="s">
        <v>105</v>
      </c>
      <c r="C542" s="64" t="s">
        <v>71</v>
      </c>
      <c r="D542" s="64">
        <v>1</v>
      </c>
      <c r="E542" s="64">
        <v>22</v>
      </c>
      <c r="F542" s="64">
        <v>2</v>
      </c>
      <c r="G542" s="64">
        <v>921</v>
      </c>
      <c r="H542" s="64">
        <v>10490</v>
      </c>
      <c r="I542" s="64">
        <v>10490</v>
      </c>
      <c r="J542" s="41"/>
      <c r="K542" s="42">
        <f>K543</f>
        <v>8092867</v>
      </c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>
        <f>AB543</f>
        <v>0</v>
      </c>
      <c r="AC542" s="42"/>
      <c r="AD542" s="187" t="e">
        <f t="shared" si="39"/>
        <v>#DIV/0!</v>
      </c>
    </row>
    <row r="543" spans="1:30" s="40" customFormat="1" ht="38.25" hidden="1">
      <c r="A543" s="20" t="s">
        <v>66</v>
      </c>
      <c r="B543" s="54" t="s">
        <v>66</v>
      </c>
      <c r="C543" s="56" t="s">
        <v>71</v>
      </c>
      <c r="D543" s="56">
        <v>1</v>
      </c>
      <c r="E543" s="56">
        <v>22</v>
      </c>
      <c r="F543" s="56">
        <v>2</v>
      </c>
      <c r="G543" s="56">
        <v>921</v>
      </c>
      <c r="H543" s="56">
        <v>10490</v>
      </c>
      <c r="I543" s="56">
        <v>10490</v>
      </c>
      <c r="J543" s="57">
        <v>600</v>
      </c>
      <c r="K543" s="47">
        <f>K544</f>
        <v>8092867</v>
      </c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>
        <f>AB544</f>
        <v>0</v>
      </c>
      <c r="AC543" s="47"/>
      <c r="AD543" s="187" t="e">
        <f t="shared" si="39"/>
        <v>#DIV/0!</v>
      </c>
    </row>
    <row r="544" spans="1:30" s="40" customFormat="1" ht="12.75" hidden="1">
      <c r="A544" s="20" t="s">
        <v>49</v>
      </c>
      <c r="B544" s="54" t="s">
        <v>49</v>
      </c>
      <c r="C544" s="56" t="s">
        <v>71</v>
      </c>
      <c r="D544" s="56">
        <v>1</v>
      </c>
      <c r="E544" s="56">
        <v>22</v>
      </c>
      <c r="F544" s="56">
        <v>2</v>
      </c>
      <c r="G544" s="56">
        <v>921</v>
      </c>
      <c r="H544" s="56">
        <v>10490</v>
      </c>
      <c r="I544" s="56">
        <v>10490</v>
      </c>
      <c r="J544" s="57">
        <v>610</v>
      </c>
      <c r="K544" s="47">
        <f>K545</f>
        <v>8092867</v>
      </c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>
        <f>AB545</f>
        <v>0</v>
      </c>
      <c r="AC544" s="47"/>
      <c r="AD544" s="187" t="e">
        <f t="shared" si="39"/>
        <v>#DIV/0!</v>
      </c>
    </row>
    <row r="545" spans="1:30" s="44" customFormat="1" ht="76.5" hidden="1">
      <c r="A545" s="20" t="s">
        <v>22</v>
      </c>
      <c r="B545" s="54" t="s">
        <v>22</v>
      </c>
      <c r="C545" s="56" t="s">
        <v>71</v>
      </c>
      <c r="D545" s="56">
        <v>1</v>
      </c>
      <c r="E545" s="56">
        <v>22</v>
      </c>
      <c r="F545" s="56">
        <v>2</v>
      </c>
      <c r="G545" s="56">
        <v>921</v>
      </c>
      <c r="H545" s="56">
        <v>10490</v>
      </c>
      <c r="I545" s="56">
        <v>10490</v>
      </c>
      <c r="J545" s="57">
        <v>611</v>
      </c>
      <c r="K545" s="47">
        <v>8092867</v>
      </c>
      <c r="L545" s="47"/>
      <c r="M545" s="47"/>
      <c r="N545" s="47"/>
      <c r="O545" s="47"/>
      <c r="P545" s="47"/>
      <c r="Q545" s="47">
        <v>120880</v>
      </c>
      <c r="R545" s="47"/>
      <c r="S545" s="47">
        <v>4039861</v>
      </c>
      <c r="T545" s="47"/>
      <c r="U545" s="47">
        <v>248956</v>
      </c>
      <c r="V545" s="47">
        <v>3836222</v>
      </c>
      <c r="W545" s="47"/>
      <c r="X545" s="47"/>
      <c r="Y545" s="47"/>
      <c r="Z545" s="47"/>
      <c r="AA545" s="47"/>
      <c r="AB545" s="47">
        <v>0</v>
      </c>
      <c r="AC545" s="47"/>
      <c r="AD545" s="187" t="e">
        <f t="shared" si="39"/>
        <v>#DIV/0!</v>
      </c>
    </row>
    <row r="546" spans="1:30" s="40" customFormat="1" ht="89.25" hidden="1">
      <c r="A546" s="22" t="s">
        <v>106</v>
      </c>
      <c r="B546" s="105" t="s">
        <v>106</v>
      </c>
      <c r="C546" s="64" t="s">
        <v>71</v>
      </c>
      <c r="D546" s="64">
        <v>1</v>
      </c>
      <c r="E546" s="64">
        <v>22</v>
      </c>
      <c r="F546" s="64">
        <v>2</v>
      </c>
      <c r="G546" s="64">
        <v>921</v>
      </c>
      <c r="H546" s="64">
        <v>10500</v>
      </c>
      <c r="I546" s="64">
        <v>10500</v>
      </c>
      <c r="J546" s="41"/>
      <c r="K546" s="42">
        <f>K547</f>
        <v>2902735.15</v>
      </c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>
        <f>AB547</f>
        <v>0</v>
      </c>
      <c r="AC546" s="42"/>
      <c r="AD546" s="187" t="e">
        <f t="shared" si="39"/>
        <v>#DIV/0!</v>
      </c>
    </row>
    <row r="547" spans="1:30" s="40" customFormat="1" ht="38.25" hidden="1">
      <c r="A547" s="20" t="s">
        <v>66</v>
      </c>
      <c r="B547" s="54" t="s">
        <v>66</v>
      </c>
      <c r="C547" s="56" t="s">
        <v>71</v>
      </c>
      <c r="D547" s="56">
        <v>1</v>
      </c>
      <c r="E547" s="56">
        <v>22</v>
      </c>
      <c r="F547" s="56">
        <v>2</v>
      </c>
      <c r="G547" s="56">
        <v>921</v>
      </c>
      <c r="H547" s="56">
        <v>10500</v>
      </c>
      <c r="I547" s="56">
        <v>10500</v>
      </c>
      <c r="J547" s="57">
        <v>600</v>
      </c>
      <c r="K547" s="47">
        <f>K548</f>
        <v>2902735.15</v>
      </c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>
        <f>AB548</f>
        <v>0</v>
      </c>
      <c r="AC547" s="47"/>
      <c r="AD547" s="187" t="e">
        <f t="shared" si="39"/>
        <v>#DIV/0!</v>
      </c>
    </row>
    <row r="548" spans="1:30" s="40" customFormat="1" ht="12.75" hidden="1">
      <c r="A548" s="20" t="s">
        <v>49</v>
      </c>
      <c r="B548" s="54" t="s">
        <v>49</v>
      </c>
      <c r="C548" s="56" t="s">
        <v>71</v>
      </c>
      <c r="D548" s="56">
        <v>1</v>
      </c>
      <c r="E548" s="56">
        <v>22</v>
      </c>
      <c r="F548" s="56">
        <v>2</v>
      </c>
      <c r="G548" s="56">
        <v>921</v>
      </c>
      <c r="H548" s="56">
        <v>10500</v>
      </c>
      <c r="I548" s="56">
        <v>10500</v>
      </c>
      <c r="J548" s="57">
        <v>610</v>
      </c>
      <c r="K548" s="47">
        <f>K549</f>
        <v>2902735.15</v>
      </c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>
        <f>AB549</f>
        <v>0</v>
      </c>
      <c r="AC548" s="47"/>
      <c r="AD548" s="187" t="e">
        <f t="shared" si="39"/>
        <v>#DIV/0!</v>
      </c>
    </row>
    <row r="549" spans="1:30" s="44" customFormat="1" ht="76.5" hidden="1">
      <c r="A549" s="20" t="s">
        <v>22</v>
      </c>
      <c r="B549" s="54" t="s">
        <v>22</v>
      </c>
      <c r="C549" s="56" t="s">
        <v>71</v>
      </c>
      <c r="D549" s="56">
        <v>1</v>
      </c>
      <c r="E549" s="56">
        <v>22</v>
      </c>
      <c r="F549" s="56">
        <v>2</v>
      </c>
      <c r="G549" s="56">
        <v>921</v>
      </c>
      <c r="H549" s="56">
        <v>10500</v>
      </c>
      <c r="I549" s="56">
        <v>10500</v>
      </c>
      <c r="J549" s="57">
        <v>611</v>
      </c>
      <c r="K549" s="47">
        <v>2902735.15</v>
      </c>
      <c r="L549" s="47"/>
      <c r="M549" s="47"/>
      <c r="N549" s="47"/>
      <c r="O549" s="47"/>
      <c r="P549" s="47"/>
      <c r="Q549" s="47"/>
      <c r="R549" s="47"/>
      <c r="S549" s="47">
        <v>19955</v>
      </c>
      <c r="T549" s="47">
        <v>12800</v>
      </c>
      <c r="U549" s="47">
        <v>442518</v>
      </c>
      <c r="V549" s="47">
        <v>245632.54</v>
      </c>
      <c r="W549" s="47"/>
      <c r="X549" s="47"/>
      <c r="Y549" s="47"/>
      <c r="Z549" s="47"/>
      <c r="AA549" s="47"/>
      <c r="AB549" s="47">
        <v>0</v>
      </c>
      <c r="AC549" s="47"/>
      <c r="AD549" s="187" t="e">
        <f t="shared" si="39"/>
        <v>#DIV/0!</v>
      </c>
    </row>
    <row r="550" spans="1:30" s="40" customFormat="1" ht="102" hidden="1">
      <c r="A550" s="22" t="s">
        <v>107</v>
      </c>
      <c r="B550" s="105" t="s">
        <v>107</v>
      </c>
      <c r="C550" s="64" t="s">
        <v>71</v>
      </c>
      <c r="D550" s="64">
        <v>1</v>
      </c>
      <c r="E550" s="64">
        <v>22</v>
      </c>
      <c r="F550" s="64">
        <v>2</v>
      </c>
      <c r="G550" s="64">
        <v>921</v>
      </c>
      <c r="H550" s="64">
        <v>10510</v>
      </c>
      <c r="I550" s="64">
        <v>10510</v>
      </c>
      <c r="J550" s="41"/>
      <c r="K550" s="42">
        <f>K551</f>
        <v>5354318</v>
      </c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>
        <f>AB551</f>
        <v>0</v>
      </c>
      <c r="AC550" s="42"/>
      <c r="AD550" s="187" t="e">
        <f t="shared" si="39"/>
        <v>#DIV/0!</v>
      </c>
    </row>
    <row r="551" spans="1:30" s="40" customFormat="1" ht="38.25" hidden="1">
      <c r="A551" s="20" t="s">
        <v>66</v>
      </c>
      <c r="B551" s="54" t="s">
        <v>66</v>
      </c>
      <c r="C551" s="56" t="s">
        <v>71</v>
      </c>
      <c r="D551" s="56">
        <v>1</v>
      </c>
      <c r="E551" s="56">
        <v>22</v>
      </c>
      <c r="F551" s="56">
        <v>2</v>
      </c>
      <c r="G551" s="56">
        <v>921</v>
      </c>
      <c r="H551" s="56">
        <v>10510</v>
      </c>
      <c r="I551" s="56">
        <v>10510</v>
      </c>
      <c r="J551" s="57">
        <v>600</v>
      </c>
      <c r="K551" s="47">
        <f>K552</f>
        <v>5354318</v>
      </c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>
        <f>AB552</f>
        <v>0</v>
      </c>
      <c r="AC551" s="47"/>
      <c r="AD551" s="187" t="e">
        <f t="shared" si="39"/>
        <v>#DIV/0!</v>
      </c>
    </row>
    <row r="552" spans="1:30" s="40" customFormat="1" ht="12.75" hidden="1">
      <c r="A552" s="20" t="s">
        <v>49</v>
      </c>
      <c r="B552" s="54" t="s">
        <v>49</v>
      </c>
      <c r="C552" s="56" t="s">
        <v>71</v>
      </c>
      <c r="D552" s="56">
        <v>1</v>
      </c>
      <c r="E552" s="56">
        <v>22</v>
      </c>
      <c r="F552" s="56">
        <v>2</v>
      </c>
      <c r="G552" s="56">
        <v>921</v>
      </c>
      <c r="H552" s="56">
        <v>10510</v>
      </c>
      <c r="I552" s="56">
        <v>10510</v>
      </c>
      <c r="J552" s="57">
        <v>610</v>
      </c>
      <c r="K552" s="47">
        <f>K553</f>
        <v>5354318</v>
      </c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>
        <f>AB553</f>
        <v>0</v>
      </c>
      <c r="AC552" s="47"/>
      <c r="AD552" s="187" t="e">
        <f t="shared" si="39"/>
        <v>#DIV/0!</v>
      </c>
    </row>
    <row r="553" spans="1:30" s="44" customFormat="1" ht="76.5" hidden="1">
      <c r="A553" s="20" t="s">
        <v>22</v>
      </c>
      <c r="B553" s="54" t="s">
        <v>22</v>
      </c>
      <c r="C553" s="56" t="s">
        <v>71</v>
      </c>
      <c r="D553" s="56">
        <v>1</v>
      </c>
      <c r="E553" s="56">
        <v>22</v>
      </c>
      <c r="F553" s="56">
        <v>2</v>
      </c>
      <c r="G553" s="56">
        <v>921</v>
      </c>
      <c r="H553" s="56">
        <v>10510</v>
      </c>
      <c r="I553" s="56">
        <v>10510</v>
      </c>
      <c r="J553" s="57">
        <v>611</v>
      </c>
      <c r="K553" s="47">
        <v>5354318</v>
      </c>
      <c r="L553" s="47"/>
      <c r="M553" s="47"/>
      <c r="N553" s="47"/>
      <c r="O553" s="47"/>
      <c r="P553" s="47"/>
      <c r="Q553" s="47"/>
      <c r="R553" s="47"/>
      <c r="S553" s="47"/>
      <c r="T553" s="47">
        <v>1900</v>
      </c>
      <c r="U553" s="47">
        <v>1744953</v>
      </c>
      <c r="V553" s="47"/>
      <c r="W553" s="47"/>
      <c r="X553" s="47"/>
      <c r="Y553" s="47"/>
      <c r="Z553" s="47"/>
      <c r="AA553" s="47"/>
      <c r="AB553" s="47">
        <v>0</v>
      </c>
      <c r="AC553" s="47"/>
      <c r="AD553" s="187" t="e">
        <f t="shared" si="39"/>
        <v>#DIV/0!</v>
      </c>
    </row>
    <row r="554" spans="1:30" s="40" customFormat="1" ht="51" hidden="1">
      <c r="A554" s="22" t="s">
        <v>108</v>
      </c>
      <c r="B554" s="105" t="s">
        <v>108</v>
      </c>
      <c r="C554" s="64" t="s">
        <v>71</v>
      </c>
      <c r="D554" s="64">
        <v>1</v>
      </c>
      <c r="E554" s="64">
        <v>22</v>
      </c>
      <c r="F554" s="64">
        <v>2</v>
      </c>
      <c r="G554" s="64">
        <v>921</v>
      </c>
      <c r="H554" s="64">
        <v>10520</v>
      </c>
      <c r="I554" s="64">
        <v>10520</v>
      </c>
      <c r="J554" s="41"/>
      <c r="K554" s="42">
        <f>K555</f>
        <v>3342612.07</v>
      </c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>
        <f>AB555</f>
        <v>0</v>
      </c>
      <c r="AC554" s="42"/>
      <c r="AD554" s="187" t="e">
        <f t="shared" si="39"/>
        <v>#DIV/0!</v>
      </c>
    </row>
    <row r="555" spans="1:30" s="40" customFormat="1" ht="38.25" hidden="1">
      <c r="A555" s="20" t="s">
        <v>66</v>
      </c>
      <c r="B555" s="54" t="s">
        <v>66</v>
      </c>
      <c r="C555" s="56" t="s">
        <v>71</v>
      </c>
      <c r="D555" s="56">
        <v>1</v>
      </c>
      <c r="E555" s="56">
        <v>22</v>
      </c>
      <c r="F555" s="56">
        <v>2</v>
      </c>
      <c r="G555" s="56">
        <v>921</v>
      </c>
      <c r="H555" s="56">
        <v>10520</v>
      </c>
      <c r="I555" s="56">
        <v>10520</v>
      </c>
      <c r="J555" s="57">
        <v>600</v>
      </c>
      <c r="K555" s="47">
        <f>K556</f>
        <v>3342612.07</v>
      </c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>
        <f>AB556</f>
        <v>0</v>
      </c>
      <c r="AC555" s="47"/>
      <c r="AD555" s="187" t="e">
        <f t="shared" si="39"/>
        <v>#DIV/0!</v>
      </c>
    </row>
    <row r="556" spans="1:30" s="40" customFormat="1" ht="12.75" hidden="1">
      <c r="A556" s="20" t="s">
        <v>49</v>
      </c>
      <c r="B556" s="54" t="s">
        <v>49</v>
      </c>
      <c r="C556" s="56" t="s">
        <v>71</v>
      </c>
      <c r="D556" s="56">
        <v>1</v>
      </c>
      <c r="E556" s="56">
        <v>22</v>
      </c>
      <c r="F556" s="56">
        <v>2</v>
      </c>
      <c r="G556" s="56">
        <v>921</v>
      </c>
      <c r="H556" s="56">
        <v>10520</v>
      </c>
      <c r="I556" s="56">
        <v>10520</v>
      </c>
      <c r="J556" s="57">
        <v>610</v>
      </c>
      <c r="K556" s="47">
        <f>K557</f>
        <v>3342612.07</v>
      </c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>
        <f>AB557</f>
        <v>0</v>
      </c>
      <c r="AC556" s="47"/>
      <c r="AD556" s="187" t="e">
        <f t="shared" si="39"/>
        <v>#DIV/0!</v>
      </c>
    </row>
    <row r="557" spans="1:30" s="44" customFormat="1" ht="76.5" hidden="1">
      <c r="A557" s="20" t="s">
        <v>22</v>
      </c>
      <c r="B557" s="54" t="s">
        <v>22</v>
      </c>
      <c r="C557" s="56" t="s">
        <v>71</v>
      </c>
      <c r="D557" s="56">
        <v>1</v>
      </c>
      <c r="E557" s="56">
        <v>22</v>
      </c>
      <c r="F557" s="56">
        <v>2</v>
      </c>
      <c r="G557" s="56">
        <v>921</v>
      </c>
      <c r="H557" s="56">
        <v>10520</v>
      </c>
      <c r="I557" s="56">
        <v>10520</v>
      </c>
      <c r="J557" s="57">
        <v>611</v>
      </c>
      <c r="K557" s="47">
        <v>3342612.07</v>
      </c>
      <c r="L557" s="47"/>
      <c r="M557" s="47"/>
      <c r="N557" s="47"/>
      <c r="O557" s="47">
        <v>-4921.45</v>
      </c>
      <c r="P557" s="47"/>
      <c r="Q557" s="47"/>
      <c r="R557" s="47"/>
      <c r="S557" s="47"/>
      <c r="T557" s="47"/>
      <c r="U557" s="47">
        <v>348201.18</v>
      </c>
      <c r="V557" s="47">
        <v>200000</v>
      </c>
      <c r="W557" s="47"/>
      <c r="X557" s="47"/>
      <c r="Y557" s="47"/>
      <c r="Z557" s="47"/>
      <c r="AA557" s="47"/>
      <c r="AB557" s="47">
        <v>0</v>
      </c>
      <c r="AC557" s="47"/>
      <c r="AD557" s="187" t="e">
        <f t="shared" si="39"/>
        <v>#DIV/0!</v>
      </c>
    </row>
    <row r="558" spans="1:30" ht="27" customHeight="1">
      <c r="A558" s="14" t="s">
        <v>209</v>
      </c>
      <c r="B558" s="95" t="s">
        <v>280</v>
      </c>
      <c r="C558" s="88" t="s">
        <v>71</v>
      </c>
      <c r="D558" s="88">
        <v>1</v>
      </c>
      <c r="E558" s="88">
        <v>22</v>
      </c>
      <c r="F558" s="88">
        <v>2</v>
      </c>
      <c r="G558" s="88">
        <v>921</v>
      </c>
      <c r="H558" s="88">
        <v>10630</v>
      </c>
      <c r="I558" s="88">
        <v>80320</v>
      </c>
      <c r="J558" s="89"/>
      <c r="K558" s="37">
        <f>K559</f>
        <v>17025222.36</v>
      </c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>
        <f>W559</f>
        <v>51772614.85</v>
      </c>
      <c r="X558" s="37"/>
      <c r="Y558" s="37"/>
      <c r="Z558" s="37"/>
      <c r="AA558" s="37"/>
      <c r="AB558" s="37">
        <f aca="true" t="shared" si="40" ref="AB558:AC560">AB559</f>
        <v>52910718.84</v>
      </c>
      <c r="AC558" s="37">
        <f t="shared" si="40"/>
        <v>28511731.1</v>
      </c>
      <c r="AD558" s="187">
        <f t="shared" si="39"/>
        <v>53.886493559496685</v>
      </c>
    </row>
    <row r="559" spans="1:30" ht="38.25">
      <c r="A559" s="5" t="s">
        <v>66</v>
      </c>
      <c r="B559" s="99" t="s">
        <v>66</v>
      </c>
      <c r="C559" s="85" t="s">
        <v>71</v>
      </c>
      <c r="D559" s="85">
        <v>1</v>
      </c>
      <c r="E559" s="85">
        <v>22</v>
      </c>
      <c r="F559" s="85">
        <v>2</v>
      </c>
      <c r="G559" s="85">
        <v>921</v>
      </c>
      <c r="H559" s="85">
        <v>10630</v>
      </c>
      <c r="I559" s="85">
        <v>80320</v>
      </c>
      <c r="J559" s="100">
        <v>600</v>
      </c>
      <c r="K559" s="34">
        <f>K560</f>
        <v>17025222.36</v>
      </c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>
        <f>W560</f>
        <v>51772614.85</v>
      </c>
      <c r="X559" s="34"/>
      <c r="Y559" s="34"/>
      <c r="Z559" s="34"/>
      <c r="AA559" s="34"/>
      <c r="AB559" s="34">
        <f t="shared" si="40"/>
        <v>52910718.84</v>
      </c>
      <c r="AC559" s="34">
        <f t="shared" si="40"/>
        <v>28511731.1</v>
      </c>
      <c r="AD559" s="189">
        <f t="shared" si="39"/>
        <v>53.886493559496685</v>
      </c>
    </row>
    <row r="560" spans="1:30" ht="12.75">
      <c r="A560" s="5" t="s">
        <v>49</v>
      </c>
      <c r="B560" s="99" t="s">
        <v>49</v>
      </c>
      <c r="C560" s="85" t="s">
        <v>71</v>
      </c>
      <c r="D560" s="85">
        <v>1</v>
      </c>
      <c r="E560" s="85">
        <v>22</v>
      </c>
      <c r="F560" s="85">
        <v>2</v>
      </c>
      <c r="G560" s="85">
        <v>921</v>
      </c>
      <c r="H560" s="85">
        <v>10630</v>
      </c>
      <c r="I560" s="85">
        <v>80320</v>
      </c>
      <c r="J560" s="100">
        <v>610</v>
      </c>
      <c r="K560" s="34">
        <f>K561</f>
        <v>17025222.36</v>
      </c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>
        <f>W561</f>
        <v>51772614.85</v>
      </c>
      <c r="X560" s="34"/>
      <c r="Y560" s="34"/>
      <c r="Z560" s="34"/>
      <c r="AA560" s="34"/>
      <c r="AB560" s="34">
        <f t="shared" si="40"/>
        <v>52910718.84</v>
      </c>
      <c r="AC560" s="34">
        <f t="shared" si="40"/>
        <v>28511731.1</v>
      </c>
      <c r="AD560" s="189">
        <f t="shared" si="39"/>
        <v>53.886493559496685</v>
      </c>
    </row>
    <row r="561" spans="1:30" s="3" customFormat="1" ht="76.5">
      <c r="A561" s="5" t="s">
        <v>22</v>
      </c>
      <c r="B561" s="99" t="s">
        <v>22</v>
      </c>
      <c r="C561" s="85" t="s">
        <v>71</v>
      </c>
      <c r="D561" s="85">
        <v>1</v>
      </c>
      <c r="E561" s="85">
        <v>22</v>
      </c>
      <c r="F561" s="85">
        <v>2</v>
      </c>
      <c r="G561" s="85">
        <v>921</v>
      </c>
      <c r="H561" s="85">
        <v>10630</v>
      </c>
      <c r="I561" s="85">
        <v>80320</v>
      </c>
      <c r="J561" s="100">
        <v>611</v>
      </c>
      <c r="K561" s="34">
        <v>17025222.36</v>
      </c>
      <c r="L561" s="34"/>
      <c r="M561" s="34"/>
      <c r="N561" s="34"/>
      <c r="O561" s="34">
        <v>203000</v>
      </c>
      <c r="P561" s="34">
        <v>50000</v>
      </c>
      <c r="Q561" s="34"/>
      <c r="R561" s="34"/>
      <c r="S561" s="34"/>
      <c r="T561" s="34">
        <v>309639</v>
      </c>
      <c r="U561" s="34">
        <v>627840.54</v>
      </c>
      <c r="V561" s="34">
        <v>15000</v>
      </c>
      <c r="W561" s="34">
        <v>51772614.85</v>
      </c>
      <c r="X561" s="34"/>
      <c r="Y561" s="34"/>
      <c r="Z561" s="34"/>
      <c r="AA561" s="34"/>
      <c r="AB561" s="34">
        <v>52910718.84</v>
      </c>
      <c r="AC561" s="34">
        <v>28511731.1</v>
      </c>
      <c r="AD561" s="189">
        <f t="shared" si="39"/>
        <v>53.886493559496685</v>
      </c>
    </row>
    <row r="562" spans="1:30" s="40" customFormat="1" ht="89.25" hidden="1">
      <c r="A562" s="22" t="s">
        <v>210</v>
      </c>
      <c r="B562" s="105" t="s">
        <v>210</v>
      </c>
      <c r="C562" s="64" t="s">
        <v>71</v>
      </c>
      <c r="D562" s="64">
        <v>1</v>
      </c>
      <c r="E562" s="64">
        <v>22</v>
      </c>
      <c r="F562" s="64">
        <v>2</v>
      </c>
      <c r="G562" s="64">
        <v>921</v>
      </c>
      <c r="H562" s="64">
        <v>10640</v>
      </c>
      <c r="I562" s="64">
        <v>10640</v>
      </c>
      <c r="J562" s="41"/>
      <c r="K562" s="42">
        <f>K563</f>
        <v>25475633.13</v>
      </c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>
        <f>AB563</f>
        <v>0</v>
      </c>
      <c r="AC562" s="42"/>
      <c r="AD562" s="187" t="e">
        <f t="shared" si="39"/>
        <v>#DIV/0!</v>
      </c>
    </row>
    <row r="563" spans="1:30" s="40" customFormat="1" ht="38.25" hidden="1">
      <c r="A563" s="20" t="s">
        <v>66</v>
      </c>
      <c r="B563" s="54" t="s">
        <v>66</v>
      </c>
      <c r="C563" s="56" t="s">
        <v>71</v>
      </c>
      <c r="D563" s="56">
        <v>1</v>
      </c>
      <c r="E563" s="56">
        <v>22</v>
      </c>
      <c r="F563" s="56">
        <v>2</v>
      </c>
      <c r="G563" s="56">
        <v>921</v>
      </c>
      <c r="H563" s="56">
        <v>10640</v>
      </c>
      <c r="I563" s="56">
        <v>10640</v>
      </c>
      <c r="J563" s="57">
        <v>600</v>
      </c>
      <c r="K563" s="47">
        <f>K564</f>
        <v>25475633.13</v>
      </c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>
        <f>AB564</f>
        <v>0</v>
      </c>
      <c r="AC563" s="47"/>
      <c r="AD563" s="187" t="e">
        <f t="shared" si="39"/>
        <v>#DIV/0!</v>
      </c>
    </row>
    <row r="564" spans="1:30" s="40" customFormat="1" ht="12.75" hidden="1">
      <c r="A564" s="20" t="s">
        <v>49</v>
      </c>
      <c r="B564" s="54" t="s">
        <v>49</v>
      </c>
      <c r="C564" s="56" t="s">
        <v>71</v>
      </c>
      <c r="D564" s="56">
        <v>1</v>
      </c>
      <c r="E564" s="56">
        <v>22</v>
      </c>
      <c r="F564" s="56">
        <v>2</v>
      </c>
      <c r="G564" s="56">
        <v>921</v>
      </c>
      <c r="H564" s="56">
        <v>10640</v>
      </c>
      <c r="I564" s="56">
        <v>10640</v>
      </c>
      <c r="J564" s="57">
        <v>610</v>
      </c>
      <c r="K564" s="47">
        <f>K565</f>
        <v>25475633.13</v>
      </c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>
        <f>AB565</f>
        <v>0</v>
      </c>
      <c r="AC564" s="47"/>
      <c r="AD564" s="187" t="e">
        <f t="shared" si="39"/>
        <v>#DIV/0!</v>
      </c>
    </row>
    <row r="565" spans="1:30" s="44" customFormat="1" ht="76.5" hidden="1">
      <c r="A565" s="20" t="s">
        <v>22</v>
      </c>
      <c r="B565" s="54" t="s">
        <v>22</v>
      </c>
      <c r="C565" s="56" t="s">
        <v>71</v>
      </c>
      <c r="D565" s="56">
        <v>1</v>
      </c>
      <c r="E565" s="56">
        <v>22</v>
      </c>
      <c r="F565" s="56">
        <v>2</v>
      </c>
      <c r="G565" s="56">
        <v>921</v>
      </c>
      <c r="H565" s="56">
        <v>10640</v>
      </c>
      <c r="I565" s="56">
        <v>10640</v>
      </c>
      <c r="J565" s="57">
        <v>611</v>
      </c>
      <c r="K565" s="47">
        <v>25475633.13</v>
      </c>
      <c r="L565" s="47"/>
      <c r="M565" s="47"/>
      <c r="N565" s="47"/>
      <c r="O565" s="47">
        <v>125000</v>
      </c>
      <c r="P565" s="47">
        <v>100000</v>
      </c>
      <c r="Q565" s="47"/>
      <c r="R565" s="47"/>
      <c r="S565" s="47">
        <v>126560</v>
      </c>
      <c r="T565" s="47">
        <v>61800</v>
      </c>
      <c r="U565" s="47">
        <v>1741196.4</v>
      </c>
      <c r="V565" s="47">
        <v>0</v>
      </c>
      <c r="W565" s="47"/>
      <c r="X565" s="47"/>
      <c r="Y565" s="47"/>
      <c r="Z565" s="47"/>
      <c r="AA565" s="47"/>
      <c r="AB565" s="47">
        <v>0</v>
      </c>
      <c r="AC565" s="47"/>
      <c r="AD565" s="187" t="e">
        <f t="shared" si="39"/>
        <v>#DIV/0!</v>
      </c>
    </row>
    <row r="566" spans="1:30" s="40" customFormat="1" ht="76.5" hidden="1">
      <c r="A566" s="22" t="s">
        <v>211</v>
      </c>
      <c r="B566" s="105" t="s">
        <v>211</v>
      </c>
      <c r="C566" s="64" t="s">
        <v>71</v>
      </c>
      <c r="D566" s="64">
        <v>1</v>
      </c>
      <c r="E566" s="64">
        <v>22</v>
      </c>
      <c r="F566" s="64">
        <v>2</v>
      </c>
      <c r="G566" s="64">
        <v>921</v>
      </c>
      <c r="H566" s="64">
        <v>10650</v>
      </c>
      <c r="I566" s="64">
        <v>10650</v>
      </c>
      <c r="J566" s="41"/>
      <c r="K566" s="42">
        <f>K567</f>
        <v>6809052.95</v>
      </c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>
        <f>AB567</f>
        <v>0</v>
      </c>
      <c r="AC566" s="42"/>
      <c r="AD566" s="187" t="e">
        <f t="shared" si="39"/>
        <v>#DIV/0!</v>
      </c>
    </row>
    <row r="567" spans="1:30" s="40" customFormat="1" ht="38.25" hidden="1">
      <c r="A567" s="20" t="s">
        <v>66</v>
      </c>
      <c r="B567" s="54" t="s">
        <v>66</v>
      </c>
      <c r="C567" s="56" t="s">
        <v>71</v>
      </c>
      <c r="D567" s="56">
        <v>1</v>
      </c>
      <c r="E567" s="56">
        <v>22</v>
      </c>
      <c r="F567" s="56">
        <v>2</v>
      </c>
      <c r="G567" s="56">
        <v>921</v>
      </c>
      <c r="H567" s="56">
        <v>10650</v>
      </c>
      <c r="I567" s="56">
        <v>10650</v>
      </c>
      <c r="J567" s="57">
        <v>600</v>
      </c>
      <c r="K567" s="47">
        <f>K568</f>
        <v>6809052.95</v>
      </c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>
        <f>AB568</f>
        <v>0</v>
      </c>
      <c r="AC567" s="47"/>
      <c r="AD567" s="187" t="e">
        <f t="shared" si="39"/>
        <v>#DIV/0!</v>
      </c>
    </row>
    <row r="568" spans="1:30" s="40" customFormat="1" ht="12.75" hidden="1">
      <c r="A568" s="20" t="s">
        <v>49</v>
      </c>
      <c r="B568" s="54" t="s">
        <v>49</v>
      </c>
      <c r="C568" s="56" t="s">
        <v>71</v>
      </c>
      <c r="D568" s="56">
        <v>1</v>
      </c>
      <c r="E568" s="56">
        <v>22</v>
      </c>
      <c r="F568" s="56">
        <v>2</v>
      </c>
      <c r="G568" s="56">
        <v>921</v>
      </c>
      <c r="H568" s="56">
        <v>10650</v>
      </c>
      <c r="I568" s="56">
        <v>10650</v>
      </c>
      <c r="J568" s="57">
        <v>610</v>
      </c>
      <c r="K568" s="47">
        <f>K569</f>
        <v>6809052.95</v>
      </c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>
        <f>AB569</f>
        <v>0</v>
      </c>
      <c r="AC568" s="47"/>
      <c r="AD568" s="187" t="e">
        <f t="shared" si="39"/>
        <v>#DIV/0!</v>
      </c>
    </row>
    <row r="569" spans="1:30" s="44" customFormat="1" ht="76.5" hidden="1">
      <c r="A569" s="20" t="s">
        <v>22</v>
      </c>
      <c r="B569" s="54" t="s">
        <v>22</v>
      </c>
      <c r="C569" s="56" t="s">
        <v>71</v>
      </c>
      <c r="D569" s="56">
        <v>1</v>
      </c>
      <c r="E569" s="56">
        <v>22</v>
      </c>
      <c r="F569" s="56">
        <v>2</v>
      </c>
      <c r="G569" s="56">
        <v>921</v>
      </c>
      <c r="H569" s="56">
        <v>10650</v>
      </c>
      <c r="I569" s="56">
        <v>10650</v>
      </c>
      <c r="J569" s="57">
        <v>611</v>
      </c>
      <c r="K569" s="47">
        <v>6809052.95</v>
      </c>
      <c r="L569" s="47"/>
      <c r="M569" s="47"/>
      <c r="N569" s="47"/>
      <c r="O569" s="47">
        <v>675570</v>
      </c>
      <c r="P569" s="47"/>
      <c r="Q569" s="47"/>
      <c r="R569" s="47"/>
      <c r="S569" s="47"/>
      <c r="T569" s="47">
        <v>4000</v>
      </c>
      <c r="U569" s="47">
        <v>183933.38</v>
      </c>
      <c r="V569" s="47">
        <v>350000</v>
      </c>
      <c r="W569" s="47"/>
      <c r="X569" s="47"/>
      <c r="Y569" s="47"/>
      <c r="Z569" s="47"/>
      <c r="AA569" s="47"/>
      <c r="AB569" s="47">
        <v>0</v>
      </c>
      <c r="AC569" s="47"/>
      <c r="AD569" s="187" t="e">
        <f t="shared" si="39"/>
        <v>#DIV/0!</v>
      </c>
    </row>
    <row r="570" spans="1:30" s="52" customFormat="1" ht="110.25" customHeight="1">
      <c r="A570" s="58" t="s">
        <v>159</v>
      </c>
      <c r="B570" s="129" t="s">
        <v>159</v>
      </c>
      <c r="C570" s="117" t="s">
        <v>71</v>
      </c>
      <c r="D570" s="117">
        <v>1</v>
      </c>
      <c r="E570" s="117">
        <v>22</v>
      </c>
      <c r="F570" s="117">
        <v>2</v>
      </c>
      <c r="G570" s="117">
        <v>921</v>
      </c>
      <c r="H570" s="117">
        <v>14700</v>
      </c>
      <c r="I570" s="117">
        <v>14700</v>
      </c>
      <c r="J570" s="118"/>
      <c r="K570" s="119">
        <f>K571</f>
        <v>195441883</v>
      </c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>
        <f>W571</f>
        <v>213942874</v>
      </c>
      <c r="X570" s="119"/>
      <c r="Y570" s="119"/>
      <c r="Z570" s="119"/>
      <c r="AA570" s="119"/>
      <c r="AB570" s="119">
        <f aca="true" t="shared" si="41" ref="AB570:AC572">AB571</f>
        <v>213942874</v>
      </c>
      <c r="AC570" s="119">
        <f t="shared" si="41"/>
        <v>116124689</v>
      </c>
      <c r="AD570" s="187">
        <f t="shared" si="39"/>
        <v>54.27836264366533</v>
      </c>
    </row>
    <row r="571" spans="1:30" s="52" customFormat="1" ht="38.25">
      <c r="A571" s="51" t="s">
        <v>66</v>
      </c>
      <c r="B571" s="120" t="s">
        <v>66</v>
      </c>
      <c r="C571" s="122" t="s">
        <v>71</v>
      </c>
      <c r="D571" s="122">
        <v>1</v>
      </c>
      <c r="E571" s="122">
        <v>22</v>
      </c>
      <c r="F571" s="122">
        <v>2</v>
      </c>
      <c r="G571" s="122">
        <v>921</v>
      </c>
      <c r="H571" s="122">
        <v>14700</v>
      </c>
      <c r="I571" s="122">
        <v>14700</v>
      </c>
      <c r="J571" s="123" t="s">
        <v>21</v>
      </c>
      <c r="K571" s="124">
        <f>K572</f>
        <v>195441883</v>
      </c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  <c r="V571" s="124"/>
      <c r="W571" s="124">
        <f>W572</f>
        <v>213942874</v>
      </c>
      <c r="X571" s="124"/>
      <c r="Y571" s="124"/>
      <c r="Z571" s="124"/>
      <c r="AA571" s="124"/>
      <c r="AB571" s="124">
        <f t="shared" si="41"/>
        <v>213942874</v>
      </c>
      <c r="AC571" s="124">
        <f t="shared" si="41"/>
        <v>116124689</v>
      </c>
      <c r="AD571" s="189">
        <f t="shared" si="39"/>
        <v>54.27836264366533</v>
      </c>
    </row>
    <row r="572" spans="1:30" s="52" customFormat="1" ht="12.75">
      <c r="A572" s="51" t="s">
        <v>49</v>
      </c>
      <c r="B572" s="120" t="s">
        <v>49</v>
      </c>
      <c r="C572" s="122" t="s">
        <v>71</v>
      </c>
      <c r="D572" s="122">
        <v>1</v>
      </c>
      <c r="E572" s="122">
        <v>22</v>
      </c>
      <c r="F572" s="122">
        <v>2</v>
      </c>
      <c r="G572" s="122">
        <v>921</v>
      </c>
      <c r="H572" s="122">
        <v>14700</v>
      </c>
      <c r="I572" s="122">
        <v>14700</v>
      </c>
      <c r="J572" s="123">
        <v>610</v>
      </c>
      <c r="K572" s="124">
        <f>K573</f>
        <v>195441883</v>
      </c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  <c r="V572" s="124"/>
      <c r="W572" s="124">
        <f>W573</f>
        <v>213942874</v>
      </c>
      <c r="X572" s="124"/>
      <c r="Y572" s="124"/>
      <c r="Z572" s="124"/>
      <c r="AA572" s="124"/>
      <c r="AB572" s="124">
        <f t="shared" si="41"/>
        <v>213942874</v>
      </c>
      <c r="AC572" s="124">
        <f t="shared" si="41"/>
        <v>116124689</v>
      </c>
      <c r="AD572" s="189">
        <f t="shared" si="39"/>
        <v>54.27836264366533</v>
      </c>
    </row>
    <row r="573" spans="1:30" s="49" customFormat="1" ht="76.5">
      <c r="A573" s="51" t="s">
        <v>22</v>
      </c>
      <c r="B573" s="120" t="s">
        <v>22</v>
      </c>
      <c r="C573" s="122" t="s">
        <v>71</v>
      </c>
      <c r="D573" s="122">
        <v>1</v>
      </c>
      <c r="E573" s="122">
        <v>22</v>
      </c>
      <c r="F573" s="122">
        <v>2</v>
      </c>
      <c r="G573" s="122">
        <v>921</v>
      </c>
      <c r="H573" s="122">
        <v>14700</v>
      </c>
      <c r="I573" s="122">
        <v>14700</v>
      </c>
      <c r="J573" s="123" t="s">
        <v>23</v>
      </c>
      <c r="K573" s="124">
        <v>195441883</v>
      </c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  <c r="V573" s="124"/>
      <c r="W573" s="124">
        <v>213942874</v>
      </c>
      <c r="X573" s="124"/>
      <c r="Y573" s="124"/>
      <c r="Z573" s="124"/>
      <c r="AA573" s="124"/>
      <c r="AB573" s="124">
        <v>213942874</v>
      </c>
      <c r="AC573" s="124">
        <v>116124689</v>
      </c>
      <c r="AD573" s="189">
        <f t="shared" si="39"/>
        <v>54.27836264366533</v>
      </c>
    </row>
    <row r="574" spans="1:30" ht="78.75" customHeight="1">
      <c r="A574" s="12" t="s">
        <v>174</v>
      </c>
      <c r="B574" s="148" t="s">
        <v>174</v>
      </c>
      <c r="C574" s="88" t="s">
        <v>71</v>
      </c>
      <c r="D574" s="88">
        <v>1</v>
      </c>
      <c r="E574" s="88">
        <v>42</v>
      </c>
      <c r="F574" s="149"/>
      <c r="G574" s="150"/>
      <c r="H574" s="149"/>
      <c r="I574" s="149"/>
      <c r="J574" s="149"/>
      <c r="K574" s="37">
        <f>K575</f>
        <v>861600</v>
      </c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37">
        <f>W575</f>
        <v>1316400</v>
      </c>
      <c r="X574" s="151"/>
      <c r="Y574" s="151"/>
      <c r="Z574" s="151"/>
      <c r="AA574" s="151"/>
      <c r="AB574" s="37">
        <f aca="true" t="shared" si="42" ref="AB574:AC578">AB575</f>
        <v>1316400</v>
      </c>
      <c r="AC574" s="37">
        <f t="shared" si="42"/>
        <v>658200</v>
      </c>
      <c r="AD574" s="187">
        <f t="shared" si="39"/>
        <v>50</v>
      </c>
    </row>
    <row r="575" spans="1:30" ht="31.5" customHeight="1">
      <c r="A575" s="6" t="s">
        <v>52</v>
      </c>
      <c r="B575" s="87" t="s">
        <v>52</v>
      </c>
      <c r="C575" s="88" t="s">
        <v>71</v>
      </c>
      <c r="D575" s="88">
        <v>1</v>
      </c>
      <c r="E575" s="88">
        <v>42</v>
      </c>
      <c r="F575" s="88">
        <v>2</v>
      </c>
      <c r="G575" s="88">
        <v>921</v>
      </c>
      <c r="H575" s="149"/>
      <c r="I575" s="149"/>
      <c r="J575" s="149"/>
      <c r="K575" s="37">
        <f>K576</f>
        <v>861600</v>
      </c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37">
        <f>W576</f>
        <v>1316400</v>
      </c>
      <c r="X575" s="151"/>
      <c r="Y575" s="151"/>
      <c r="Z575" s="151"/>
      <c r="AA575" s="151"/>
      <c r="AB575" s="37">
        <f t="shared" si="42"/>
        <v>1316400</v>
      </c>
      <c r="AC575" s="37">
        <f t="shared" si="42"/>
        <v>658200</v>
      </c>
      <c r="AD575" s="187">
        <f t="shared" si="39"/>
        <v>50</v>
      </c>
    </row>
    <row r="576" spans="1:30" s="52" customFormat="1" ht="76.5">
      <c r="A576" s="58" t="s">
        <v>115</v>
      </c>
      <c r="B576" s="129" t="s">
        <v>115</v>
      </c>
      <c r="C576" s="117" t="s">
        <v>71</v>
      </c>
      <c r="D576" s="117">
        <v>1</v>
      </c>
      <c r="E576" s="117">
        <v>42</v>
      </c>
      <c r="F576" s="117">
        <v>2</v>
      </c>
      <c r="G576" s="117">
        <v>921</v>
      </c>
      <c r="H576" s="117">
        <v>14770</v>
      </c>
      <c r="I576" s="117">
        <v>14770</v>
      </c>
      <c r="J576" s="118"/>
      <c r="K576" s="119">
        <f>K577</f>
        <v>861600</v>
      </c>
      <c r="L576" s="119"/>
      <c r="M576" s="119"/>
      <c r="N576" s="119"/>
      <c r="O576" s="119"/>
      <c r="P576" s="119"/>
      <c r="Q576" s="119"/>
      <c r="R576" s="119"/>
      <c r="S576" s="119"/>
      <c r="T576" s="119"/>
      <c r="U576" s="119"/>
      <c r="V576" s="119"/>
      <c r="W576" s="119">
        <f>W577</f>
        <v>1316400</v>
      </c>
      <c r="X576" s="119"/>
      <c r="Y576" s="119"/>
      <c r="Z576" s="119"/>
      <c r="AA576" s="119"/>
      <c r="AB576" s="119">
        <f t="shared" si="42"/>
        <v>1316400</v>
      </c>
      <c r="AC576" s="119">
        <f t="shared" si="42"/>
        <v>658200</v>
      </c>
      <c r="AD576" s="187">
        <f t="shared" si="39"/>
        <v>50</v>
      </c>
    </row>
    <row r="577" spans="1:30" s="52" customFormat="1" ht="38.25">
      <c r="A577" s="51" t="s">
        <v>66</v>
      </c>
      <c r="B577" s="120" t="s">
        <v>66</v>
      </c>
      <c r="C577" s="122" t="s">
        <v>71</v>
      </c>
      <c r="D577" s="122">
        <v>1</v>
      </c>
      <c r="E577" s="122">
        <v>42</v>
      </c>
      <c r="F577" s="122">
        <v>2</v>
      </c>
      <c r="G577" s="122">
        <v>921</v>
      </c>
      <c r="H577" s="122">
        <v>14770</v>
      </c>
      <c r="I577" s="122">
        <v>14770</v>
      </c>
      <c r="J577" s="123" t="s">
        <v>21</v>
      </c>
      <c r="K577" s="124">
        <f>K578</f>
        <v>861600</v>
      </c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  <c r="V577" s="124"/>
      <c r="W577" s="124">
        <f>W578</f>
        <v>1316400</v>
      </c>
      <c r="X577" s="124"/>
      <c r="Y577" s="124"/>
      <c r="Z577" s="124"/>
      <c r="AA577" s="124"/>
      <c r="AB577" s="124">
        <f t="shared" si="42"/>
        <v>1316400</v>
      </c>
      <c r="AC577" s="124">
        <f t="shared" si="42"/>
        <v>658200</v>
      </c>
      <c r="AD577" s="189">
        <f t="shared" si="39"/>
        <v>50</v>
      </c>
    </row>
    <row r="578" spans="1:30" s="52" customFormat="1" ht="12.75">
      <c r="A578" s="51" t="s">
        <v>49</v>
      </c>
      <c r="B578" s="120" t="s">
        <v>49</v>
      </c>
      <c r="C578" s="122" t="s">
        <v>71</v>
      </c>
      <c r="D578" s="122">
        <v>1</v>
      </c>
      <c r="E578" s="122">
        <v>42</v>
      </c>
      <c r="F578" s="122">
        <v>2</v>
      </c>
      <c r="G578" s="122">
        <v>921</v>
      </c>
      <c r="H578" s="122">
        <v>14770</v>
      </c>
      <c r="I578" s="122">
        <v>14770</v>
      </c>
      <c r="J578" s="123">
        <v>610</v>
      </c>
      <c r="K578" s="124">
        <f>K579</f>
        <v>861600</v>
      </c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  <c r="V578" s="124"/>
      <c r="W578" s="124">
        <f>W579</f>
        <v>1316400</v>
      </c>
      <c r="X578" s="124"/>
      <c r="Y578" s="124"/>
      <c r="Z578" s="124"/>
      <c r="AA578" s="124"/>
      <c r="AB578" s="124">
        <f t="shared" si="42"/>
        <v>1316400</v>
      </c>
      <c r="AC578" s="124">
        <f t="shared" si="42"/>
        <v>658200</v>
      </c>
      <c r="AD578" s="189">
        <f t="shared" si="39"/>
        <v>50</v>
      </c>
    </row>
    <row r="579" spans="1:30" s="49" customFormat="1" ht="76.5">
      <c r="A579" s="51" t="s">
        <v>22</v>
      </c>
      <c r="B579" s="120" t="s">
        <v>22</v>
      </c>
      <c r="C579" s="122" t="s">
        <v>71</v>
      </c>
      <c r="D579" s="122">
        <v>1</v>
      </c>
      <c r="E579" s="122">
        <v>42</v>
      </c>
      <c r="F579" s="122">
        <v>2</v>
      </c>
      <c r="G579" s="122">
        <v>921</v>
      </c>
      <c r="H579" s="122">
        <v>14770</v>
      </c>
      <c r="I579" s="122">
        <v>14770</v>
      </c>
      <c r="J579" s="123" t="s">
        <v>23</v>
      </c>
      <c r="K579" s="124">
        <v>861600</v>
      </c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  <c r="V579" s="124"/>
      <c r="W579" s="124">
        <v>1316400</v>
      </c>
      <c r="X579" s="124"/>
      <c r="Y579" s="124"/>
      <c r="Z579" s="124"/>
      <c r="AA579" s="124"/>
      <c r="AB579" s="124">
        <v>1316400</v>
      </c>
      <c r="AC579" s="124">
        <v>658200</v>
      </c>
      <c r="AD579" s="189">
        <f t="shared" si="39"/>
        <v>50</v>
      </c>
    </row>
    <row r="580" spans="1:30" ht="37.5" customHeight="1">
      <c r="A580" s="6" t="s">
        <v>93</v>
      </c>
      <c r="B580" s="87" t="s">
        <v>93</v>
      </c>
      <c r="C580" s="88" t="s">
        <v>71</v>
      </c>
      <c r="D580" s="88">
        <v>2</v>
      </c>
      <c r="E580" s="88"/>
      <c r="F580" s="88"/>
      <c r="G580" s="88"/>
      <c r="H580" s="88"/>
      <c r="I580" s="88"/>
      <c r="J580" s="89"/>
      <c r="K580" s="37">
        <f>K581+K596+K602</f>
        <v>37939612.96</v>
      </c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>
        <f>W581+W596+W602</f>
        <v>48637170.45</v>
      </c>
      <c r="X580" s="37"/>
      <c r="Y580" s="37"/>
      <c r="Z580" s="37"/>
      <c r="AA580" s="37"/>
      <c r="AB580" s="37">
        <f>AB581+AB596+AB602</f>
        <v>49625748.410000004</v>
      </c>
      <c r="AC580" s="37">
        <f>AC581+AC596+AC602</f>
        <v>23555466.27</v>
      </c>
      <c r="AD580" s="187">
        <f t="shared" si="39"/>
        <v>47.46621869636807</v>
      </c>
    </row>
    <row r="581" spans="1:30" ht="62.25" customHeight="1">
      <c r="A581" s="6" t="s">
        <v>175</v>
      </c>
      <c r="B581" s="87" t="s">
        <v>175</v>
      </c>
      <c r="C581" s="88" t="s">
        <v>71</v>
      </c>
      <c r="D581" s="88">
        <v>2</v>
      </c>
      <c r="E581" s="88">
        <v>11</v>
      </c>
      <c r="F581" s="88"/>
      <c r="G581" s="88"/>
      <c r="H581" s="88"/>
      <c r="I581" s="88"/>
      <c r="J581" s="89"/>
      <c r="K581" s="37">
        <f>K582</f>
        <v>27120429.18</v>
      </c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>
        <f>W582</f>
        <v>36576746.54</v>
      </c>
      <c r="X581" s="37"/>
      <c r="Y581" s="37"/>
      <c r="Z581" s="37"/>
      <c r="AA581" s="37"/>
      <c r="AB581" s="37">
        <f>AB582</f>
        <v>37565324.5</v>
      </c>
      <c r="AC581" s="37">
        <f>AC582</f>
        <v>17783962.3</v>
      </c>
      <c r="AD581" s="187">
        <f t="shared" si="39"/>
        <v>47.34143132451844</v>
      </c>
    </row>
    <row r="582" spans="1:30" ht="43.5" customHeight="1">
      <c r="A582" s="6" t="s">
        <v>52</v>
      </c>
      <c r="B582" s="87" t="s">
        <v>52</v>
      </c>
      <c r="C582" s="88" t="s">
        <v>71</v>
      </c>
      <c r="D582" s="88">
        <v>2</v>
      </c>
      <c r="E582" s="88">
        <v>11</v>
      </c>
      <c r="F582" s="88">
        <v>1</v>
      </c>
      <c r="G582" s="88">
        <v>921</v>
      </c>
      <c r="H582" s="88"/>
      <c r="I582" s="88"/>
      <c r="J582" s="89"/>
      <c r="K582" s="37">
        <f>K583+K587</f>
        <v>27120429.18</v>
      </c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>
        <f>W583+W587+W591</f>
        <v>36576746.54</v>
      </c>
      <c r="X582" s="37"/>
      <c r="Y582" s="37"/>
      <c r="Z582" s="37"/>
      <c r="AA582" s="37"/>
      <c r="AB582" s="37">
        <f>AB583+AB587+AB591</f>
        <v>37565324.5</v>
      </c>
      <c r="AC582" s="37">
        <f>AC583+AC587+AC591</f>
        <v>17783962.3</v>
      </c>
      <c r="AD582" s="187">
        <f t="shared" si="39"/>
        <v>47.34143132451844</v>
      </c>
    </row>
    <row r="583" spans="1:30" ht="30" customHeight="1">
      <c r="A583" s="14" t="s">
        <v>110</v>
      </c>
      <c r="B583" s="95" t="s">
        <v>306</v>
      </c>
      <c r="C583" s="88" t="s">
        <v>71</v>
      </c>
      <c r="D583" s="88">
        <v>2</v>
      </c>
      <c r="E583" s="88">
        <v>11</v>
      </c>
      <c r="F583" s="88">
        <v>1</v>
      </c>
      <c r="G583" s="88">
        <v>921</v>
      </c>
      <c r="H583" s="88">
        <v>10710</v>
      </c>
      <c r="I583" s="88">
        <v>80340</v>
      </c>
      <c r="J583" s="93" t="s">
        <v>0</v>
      </c>
      <c r="K583" s="37">
        <f>K584</f>
        <v>1036038.23</v>
      </c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37">
        <f>W584</f>
        <v>2086954.98</v>
      </c>
      <c r="X583" s="94"/>
      <c r="Y583" s="94"/>
      <c r="Z583" s="94"/>
      <c r="AA583" s="94"/>
      <c r="AB583" s="37">
        <f aca="true" t="shared" si="43" ref="AB583:AC585">AB584</f>
        <v>2098503.7</v>
      </c>
      <c r="AC583" s="37">
        <f t="shared" si="43"/>
        <v>1136581.32</v>
      </c>
      <c r="AD583" s="187">
        <f t="shared" si="39"/>
        <v>54.161511366408355</v>
      </c>
    </row>
    <row r="584" spans="1:30" ht="38.25">
      <c r="A584" s="5" t="s">
        <v>66</v>
      </c>
      <c r="B584" s="99" t="s">
        <v>66</v>
      </c>
      <c r="C584" s="85" t="s">
        <v>71</v>
      </c>
      <c r="D584" s="85">
        <v>2</v>
      </c>
      <c r="E584" s="85">
        <v>11</v>
      </c>
      <c r="F584" s="85">
        <v>1</v>
      </c>
      <c r="G584" s="85">
        <v>921</v>
      </c>
      <c r="H584" s="85">
        <v>10710</v>
      </c>
      <c r="I584" s="85">
        <v>80340</v>
      </c>
      <c r="J584" s="100" t="s">
        <v>21</v>
      </c>
      <c r="K584" s="34">
        <f>K585</f>
        <v>1036038.23</v>
      </c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>
        <f>W585</f>
        <v>2086954.98</v>
      </c>
      <c r="X584" s="34"/>
      <c r="Y584" s="34"/>
      <c r="Z584" s="34"/>
      <c r="AA584" s="34"/>
      <c r="AB584" s="34">
        <f t="shared" si="43"/>
        <v>2098503.7</v>
      </c>
      <c r="AC584" s="34">
        <f t="shared" si="43"/>
        <v>1136581.32</v>
      </c>
      <c r="AD584" s="189">
        <f t="shared" si="39"/>
        <v>54.161511366408355</v>
      </c>
    </row>
    <row r="585" spans="1:30" ht="12.75">
      <c r="A585" s="5" t="s">
        <v>49</v>
      </c>
      <c r="B585" s="99" t="s">
        <v>49</v>
      </c>
      <c r="C585" s="85" t="s">
        <v>71</v>
      </c>
      <c r="D585" s="85">
        <v>2</v>
      </c>
      <c r="E585" s="85">
        <v>11</v>
      </c>
      <c r="F585" s="85">
        <v>1</v>
      </c>
      <c r="G585" s="85">
        <v>921</v>
      </c>
      <c r="H585" s="85">
        <v>10710</v>
      </c>
      <c r="I585" s="85">
        <v>80340</v>
      </c>
      <c r="J585" s="100">
        <v>610</v>
      </c>
      <c r="K585" s="34">
        <f>K586</f>
        <v>1036038.23</v>
      </c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>
        <f>W586</f>
        <v>2086954.98</v>
      </c>
      <c r="X585" s="34"/>
      <c r="Y585" s="34"/>
      <c r="Z585" s="34"/>
      <c r="AA585" s="34"/>
      <c r="AB585" s="34">
        <f t="shared" si="43"/>
        <v>2098503.7</v>
      </c>
      <c r="AC585" s="34">
        <f t="shared" si="43"/>
        <v>1136581.32</v>
      </c>
      <c r="AD585" s="189">
        <f t="shared" si="39"/>
        <v>54.161511366408355</v>
      </c>
    </row>
    <row r="586" spans="1:30" s="3" customFormat="1" ht="76.5">
      <c r="A586" s="5" t="s">
        <v>22</v>
      </c>
      <c r="B586" s="99" t="s">
        <v>22</v>
      </c>
      <c r="C586" s="85" t="s">
        <v>71</v>
      </c>
      <c r="D586" s="85">
        <v>2</v>
      </c>
      <c r="E586" s="85">
        <v>11</v>
      </c>
      <c r="F586" s="85">
        <v>1</v>
      </c>
      <c r="G586" s="85">
        <v>921</v>
      </c>
      <c r="H586" s="85">
        <v>10710</v>
      </c>
      <c r="I586" s="85">
        <v>80340</v>
      </c>
      <c r="J586" s="100" t="s">
        <v>23</v>
      </c>
      <c r="K586" s="34">
        <v>1036038.23</v>
      </c>
      <c r="L586" s="34"/>
      <c r="M586" s="34"/>
      <c r="N586" s="34"/>
      <c r="O586" s="34">
        <v>400622</v>
      </c>
      <c r="P586" s="34"/>
      <c r="Q586" s="34"/>
      <c r="R586" s="34"/>
      <c r="S586" s="34"/>
      <c r="T586" s="34"/>
      <c r="U586" s="34">
        <v>20837.44</v>
      </c>
      <c r="V586" s="34"/>
      <c r="W586" s="34">
        <v>2086954.98</v>
      </c>
      <c r="X586" s="34"/>
      <c r="Y586" s="34"/>
      <c r="Z586" s="34"/>
      <c r="AA586" s="34"/>
      <c r="AB586" s="34">
        <v>2098503.7</v>
      </c>
      <c r="AC586" s="34">
        <v>1136581.32</v>
      </c>
      <c r="AD586" s="189">
        <f t="shared" si="39"/>
        <v>54.161511366408355</v>
      </c>
    </row>
    <row r="587" spans="1:30" ht="55.5" customHeight="1">
      <c r="A587" s="14" t="s">
        <v>111</v>
      </c>
      <c r="B587" s="95" t="s">
        <v>278</v>
      </c>
      <c r="C587" s="88" t="s">
        <v>71</v>
      </c>
      <c r="D587" s="88">
        <v>2</v>
      </c>
      <c r="E587" s="88">
        <v>11</v>
      </c>
      <c r="F587" s="88">
        <v>1</v>
      </c>
      <c r="G587" s="88">
        <v>921</v>
      </c>
      <c r="H587" s="88">
        <v>10720</v>
      </c>
      <c r="I587" s="88">
        <v>80720</v>
      </c>
      <c r="J587" s="89"/>
      <c r="K587" s="37">
        <f>K588</f>
        <v>26084390.95</v>
      </c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>
        <f>W588</f>
        <v>34383699.56</v>
      </c>
      <c r="X587" s="37"/>
      <c r="Y587" s="37"/>
      <c r="Z587" s="37"/>
      <c r="AA587" s="37"/>
      <c r="AB587" s="37">
        <f aca="true" t="shared" si="44" ref="AB587:AC589">AB588</f>
        <v>35360728.8</v>
      </c>
      <c r="AC587" s="37">
        <f t="shared" si="44"/>
        <v>16616672.98</v>
      </c>
      <c r="AD587" s="187">
        <f t="shared" si="39"/>
        <v>46.99188490707805</v>
      </c>
    </row>
    <row r="588" spans="1:30" ht="38.25">
      <c r="A588" s="5" t="s">
        <v>66</v>
      </c>
      <c r="B588" s="99" t="s">
        <v>66</v>
      </c>
      <c r="C588" s="85" t="s">
        <v>71</v>
      </c>
      <c r="D588" s="85">
        <v>2</v>
      </c>
      <c r="E588" s="85">
        <v>11</v>
      </c>
      <c r="F588" s="85">
        <v>1</v>
      </c>
      <c r="G588" s="85">
        <v>921</v>
      </c>
      <c r="H588" s="85">
        <v>10720</v>
      </c>
      <c r="I588" s="85">
        <v>80720</v>
      </c>
      <c r="J588" s="100" t="s">
        <v>21</v>
      </c>
      <c r="K588" s="34">
        <f>K589</f>
        <v>26084390.95</v>
      </c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>
        <f>W589</f>
        <v>34383699.56</v>
      </c>
      <c r="X588" s="34"/>
      <c r="Y588" s="34"/>
      <c r="Z588" s="34"/>
      <c r="AA588" s="34"/>
      <c r="AB588" s="34">
        <f t="shared" si="44"/>
        <v>35360728.8</v>
      </c>
      <c r="AC588" s="34">
        <f t="shared" si="44"/>
        <v>16616672.98</v>
      </c>
      <c r="AD588" s="189">
        <f t="shared" si="39"/>
        <v>46.99188490707805</v>
      </c>
    </row>
    <row r="589" spans="1:30" ht="12.75">
      <c r="A589" s="5" t="s">
        <v>49</v>
      </c>
      <c r="B589" s="99" t="s">
        <v>49</v>
      </c>
      <c r="C589" s="85" t="s">
        <v>71</v>
      </c>
      <c r="D589" s="85">
        <v>2</v>
      </c>
      <c r="E589" s="85">
        <v>11</v>
      </c>
      <c r="F589" s="85">
        <v>1</v>
      </c>
      <c r="G589" s="85">
        <v>921</v>
      </c>
      <c r="H589" s="85">
        <v>10720</v>
      </c>
      <c r="I589" s="85">
        <v>80720</v>
      </c>
      <c r="J589" s="100">
        <v>610</v>
      </c>
      <c r="K589" s="34">
        <f>K590</f>
        <v>26084390.95</v>
      </c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>
        <f>W590</f>
        <v>34383699.56</v>
      </c>
      <c r="X589" s="34"/>
      <c r="Y589" s="34"/>
      <c r="Z589" s="34"/>
      <c r="AA589" s="34"/>
      <c r="AB589" s="34">
        <f t="shared" si="44"/>
        <v>35360728.8</v>
      </c>
      <c r="AC589" s="34">
        <f t="shared" si="44"/>
        <v>16616672.98</v>
      </c>
      <c r="AD589" s="189">
        <f t="shared" si="39"/>
        <v>46.99188490707805</v>
      </c>
    </row>
    <row r="590" spans="1:30" s="3" customFormat="1" ht="76.5">
      <c r="A590" s="5" t="s">
        <v>22</v>
      </c>
      <c r="B590" s="99" t="s">
        <v>22</v>
      </c>
      <c r="C590" s="85" t="s">
        <v>71</v>
      </c>
      <c r="D590" s="85">
        <v>2</v>
      </c>
      <c r="E590" s="85">
        <v>11</v>
      </c>
      <c r="F590" s="85">
        <v>1</v>
      </c>
      <c r="G590" s="85">
        <v>921</v>
      </c>
      <c r="H590" s="85">
        <v>10720</v>
      </c>
      <c r="I590" s="85">
        <v>80720</v>
      </c>
      <c r="J590" s="100" t="s">
        <v>23</v>
      </c>
      <c r="K590" s="34">
        <v>26084390.95</v>
      </c>
      <c r="L590" s="34">
        <v>-406800</v>
      </c>
      <c r="M590" s="34">
        <v>-124300</v>
      </c>
      <c r="N590" s="34"/>
      <c r="O590" s="34">
        <v>3003220</v>
      </c>
      <c r="P590" s="34"/>
      <c r="Q590" s="34">
        <v>-90400</v>
      </c>
      <c r="R590" s="34"/>
      <c r="S590" s="34">
        <v>11090</v>
      </c>
      <c r="T590" s="34">
        <v>278800</v>
      </c>
      <c r="U590" s="34">
        <v>415947.41</v>
      </c>
      <c r="V590" s="34">
        <v>139712</v>
      </c>
      <c r="W590" s="34">
        <v>34383699.56</v>
      </c>
      <c r="X590" s="34"/>
      <c r="Y590" s="34">
        <v>-685885</v>
      </c>
      <c r="Z590" s="34">
        <v>53140</v>
      </c>
      <c r="AA590" s="34">
        <v>95000</v>
      </c>
      <c r="AB590" s="34">
        <v>35360728.8</v>
      </c>
      <c r="AC590" s="34">
        <v>16616672.98</v>
      </c>
      <c r="AD590" s="189">
        <f t="shared" si="39"/>
        <v>46.99188490707805</v>
      </c>
    </row>
    <row r="591" spans="1:30" s="3" customFormat="1" ht="25.5">
      <c r="A591" s="6"/>
      <c r="B591" s="87" t="s">
        <v>318</v>
      </c>
      <c r="C591" s="88" t="s">
        <v>71</v>
      </c>
      <c r="D591" s="88">
        <v>2</v>
      </c>
      <c r="E591" s="88">
        <v>11</v>
      </c>
      <c r="F591" s="88">
        <v>1</v>
      </c>
      <c r="G591" s="88">
        <v>921</v>
      </c>
      <c r="H591" s="88"/>
      <c r="I591" s="88">
        <v>83360</v>
      </c>
      <c r="J591" s="89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>
        <f>W592</f>
        <v>106092</v>
      </c>
      <c r="X591" s="37"/>
      <c r="Y591" s="37"/>
      <c r="Z591" s="37"/>
      <c r="AA591" s="37"/>
      <c r="AB591" s="37">
        <f aca="true" t="shared" si="45" ref="AB591:AC593">AB592</f>
        <v>106092</v>
      </c>
      <c r="AC591" s="37">
        <f t="shared" si="45"/>
        <v>30708</v>
      </c>
      <c r="AD591" s="187">
        <f t="shared" si="39"/>
        <v>28.944689514760775</v>
      </c>
    </row>
    <row r="592" spans="1:30" s="3" customFormat="1" ht="38.25">
      <c r="A592" s="5"/>
      <c r="B592" s="99" t="s">
        <v>66</v>
      </c>
      <c r="C592" s="85" t="s">
        <v>71</v>
      </c>
      <c r="D592" s="85">
        <v>2</v>
      </c>
      <c r="E592" s="85">
        <v>11</v>
      </c>
      <c r="F592" s="85">
        <v>1</v>
      </c>
      <c r="G592" s="85">
        <v>921</v>
      </c>
      <c r="H592" s="85"/>
      <c r="I592" s="85">
        <v>83360</v>
      </c>
      <c r="J592" s="100" t="s">
        <v>21</v>
      </c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>
        <f>W593</f>
        <v>106092</v>
      </c>
      <c r="X592" s="34"/>
      <c r="Y592" s="34"/>
      <c r="Z592" s="34"/>
      <c r="AA592" s="34"/>
      <c r="AB592" s="34">
        <f t="shared" si="45"/>
        <v>106092</v>
      </c>
      <c r="AC592" s="34">
        <f t="shared" si="45"/>
        <v>30708</v>
      </c>
      <c r="AD592" s="189">
        <f t="shared" si="39"/>
        <v>28.944689514760775</v>
      </c>
    </row>
    <row r="593" spans="1:30" s="3" customFormat="1" ht="12.75">
      <c r="A593" s="5"/>
      <c r="B593" s="99" t="s">
        <v>49</v>
      </c>
      <c r="C593" s="85" t="s">
        <v>71</v>
      </c>
      <c r="D593" s="85">
        <v>2</v>
      </c>
      <c r="E593" s="85">
        <v>11</v>
      </c>
      <c r="F593" s="85">
        <v>1</v>
      </c>
      <c r="G593" s="85">
        <v>921</v>
      </c>
      <c r="H593" s="85"/>
      <c r="I593" s="85">
        <v>83360</v>
      </c>
      <c r="J593" s="100">
        <v>610</v>
      </c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>
        <f>W594</f>
        <v>106092</v>
      </c>
      <c r="X593" s="34"/>
      <c r="Y593" s="34"/>
      <c r="Z593" s="34"/>
      <c r="AA593" s="34"/>
      <c r="AB593" s="34">
        <f t="shared" si="45"/>
        <v>106092</v>
      </c>
      <c r="AC593" s="34">
        <f t="shared" si="45"/>
        <v>30708</v>
      </c>
      <c r="AD593" s="189">
        <f t="shared" si="39"/>
        <v>28.944689514760775</v>
      </c>
    </row>
    <row r="594" spans="1:30" s="3" customFormat="1" ht="76.5">
      <c r="A594" s="5"/>
      <c r="B594" s="99" t="s">
        <v>22</v>
      </c>
      <c r="C594" s="85" t="s">
        <v>71</v>
      </c>
      <c r="D594" s="85">
        <v>2</v>
      </c>
      <c r="E594" s="85">
        <v>11</v>
      </c>
      <c r="F594" s="85">
        <v>1</v>
      </c>
      <c r="G594" s="85">
        <v>921</v>
      </c>
      <c r="H594" s="85"/>
      <c r="I594" s="85">
        <v>83360</v>
      </c>
      <c r="J594" s="100" t="s">
        <v>23</v>
      </c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>
        <v>106092</v>
      </c>
      <c r="X594" s="34"/>
      <c r="Y594" s="34"/>
      <c r="Z594" s="34"/>
      <c r="AA594" s="34"/>
      <c r="AB594" s="34">
        <f>4092+102000</f>
        <v>106092</v>
      </c>
      <c r="AC594" s="34">
        <v>30708</v>
      </c>
      <c r="AD594" s="189">
        <f aca="true" t="shared" si="46" ref="AD594:AD657">AC594/AB594*100</f>
        <v>28.944689514760775</v>
      </c>
    </row>
    <row r="595" spans="1:30" ht="25.5">
      <c r="A595" s="6" t="s">
        <v>176</v>
      </c>
      <c r="B595" s="87" t="s">
        <v>176</v>
      </c>
      <c r="C595" s="88" t="s">
        <v>71</v>
      </c>
      <c r="D595" s="88">
        <v>2</v>
      </c>
      <c r="E595" s="88">
        <v>12</v>
      </c>
      <c r="F595" s="88"/>
      <c r="G595" s="88"/>
      <c r="H595" s="88"/>
      <c r="I595" s="88"/>
      <c r="J595" s="100"/>
      <c r="K595" s="37">
        <f>K596</f>
        <v>6602313</v>
      </c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7">
        <f>W596</f>
        <v>7656768</v>
      </c>
      <c r="X595" s="34"/>
      <c r="Y595" s="34"/>
      <c r="Z595" s="34"/>
      <c r="AA595" s="34"/>
      <c r="AB595" s="37">
        <f aca="true" t="shared" si="47" ref="AB595:AC599">AB596</f>
        <v>7656768</v>
      </c>
      <c r="AC595" s="37">
        <f t="shared" si="47"/>
        <v>3781472</v>
      </c>
      <c r="AD595" s="187">
        <f t="shared" si="46"/>
        <v>49.387313289367</v>
      </c>
    </row>
    <row r="596" spans="1:30" ht="25.5">
      <c r="A596" s="6" t="s">
        <v>52</v>
      </c>
      <c r="B596" s="87" t="s">
        <v>52</v>
      </c>
      <c r="C596" s="88" t="s">
        <v>71</v>
      </c>
      <c r="D596" s="88">
        <v>2</v>
      </c>
      <c r="E596" s="88">
        <v>12</v>
      </c>
      <c r="F596" s="88">
        <v>2</v>
      </c>
      <c r="G596" s="88">
        <v>921</v>
      </c>
      <c r="H596" s="88"/>
      <c r="I596" s="88"/>
      <c r="J596" s="100"/>
      <c r="K596" s="37">
        <f>K597</f>
        <v>6602313</v>
      </c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7">
        <f>W597</f>
        <v>7656768</v>
      </c>
      <c r="X596" s="34"/>
      <c r="Y596" s="34"/>
      <c r="Z596" s="34"/>
      <c r="AA596" s="34"/>
      <c r="AB596" s="37">
        <f t="shared" si="47"/>
        <v>7656768</v>
      </c>
      <c r="AC596" s="37">
        <f t="shared" si="47"/>
        <v>3781472</v>
      </c>
      <c r="AD596" s="187">
        <f t="shared" si="46"/>
        <v>49.387313289367</v>
      </c>
    </row>
    <row r="597" spans="1:30" s="52" customFormat="1" ht="75.75" customHeight="1">
      <c r="A597" s="62" t="s">
        <v>160</v>
      </c>
      <c r="B597" s="129" t="s">
        <v>160</v>
      </c>
      <c r="C597" s="117" t="s">
        <v>71</v>
      </c>
      <c r="D597" s="117">
        <v>2</v>
      </c>
      <c r="E597" s="117">
        <v>12</v>
      </c>
      <c r="F597" s="117">
        <v>2</v>
      </c>
      <c r="G597" s="117">
        <v>921</v>
      </c>
      <c r="H597" s="117">
        <v>14780</v>
      </c>
      <c r="I597" s="117">
        <v>14780</v>
      </c>
      <c r="J597" s="118"/>
      <c r="K597" s="119">
        <f>K598</f>
        <v>6602313</v>
      </c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>
        <f>W598</f>
        <v>7656768</v>
      </c>
      <c r="X597" s="119"/>
      <c r="Y597" s="119"/>
      <c r="Z597" s="119"/>
      <c r="AA597" s="119"/>
      <c r="AB597" s="119">
        <f t="shared" si="47"/>
        <v>7656768</v>
      </c>
      <c r="AC597" s="119">
        <f t="shared" si="47"/>
        <v>3781472</v>
      </c>
      <c r="AD597" s="187">
        <f t="shared" si="46"/>
        <v>49.387313289367</v>
      </c>
    </row>
    <row r="598" spans="1:30" s="52" customFormat="1" ht="25.5">
      <c r="A598" s="51" t="s">
        <v>28</v>
      </c>
      <c r="B598" s="120" t="s">
        <v>28</v>
      </c>
      <c r="C598" s="122" t="s">
        <v>71</v>
      </c>
      <c r="D598" s="122">
        <v>2</v>
      </c>
      <c r="E598" s="122">
        <v>12</v>
      </c>
      <c r="F598" s="122">
        <v>2</v>
      </c>
      <c r="G598" s="122">
        <v>921</v>
      </c>
      <c r="H598" s="122">
        <v>14780</v>
      </c>
      <c r="I598" s="122">
        <v>14780</v>
      </c>
      <c r="J598" s="123">
        <v>300</v>
      </c>
      <c r="K598" s="124">
        <f>K599</f>
        <v>6602313</v>
      </c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  <c r="V598" s="124"/>
      <c r="W598" s="124">
        <f>W599</f>
        <v>7656768</v>
      </c>
      <c r="X598" s="124"/>
      <c r="Y598" s="124"/>
      <c r="Z598" s="124"/>
      <c r="AA598" s="124"/>
      <c r="AB598" s="124">
        <f t="shared" si="47"/>
        <v>7656768</v>
      </c>
      <c r="AC598" s="124">
        <f t="shared" si="47"/>
        <v>3781472</v>
      </c>
      <c r="AD598" s="189">
        <f t="shared" si="46"/>
        <v>49.387313289367</v>
      </c>
    </row>
    <row r="599" spans="1:30" s="52" customFormat="1" ht="25.5">
      <c r="A599" s="51" t="s">
        <v>50</v>
      </c>
      <c r="B599" s="120" t="s">
        <v>50</v>
      </c>
      <c r="C599" s="122" t="s">
        <v>71</v>
      </c>
      <c r="D599" s="122">
        <v>2</v>
      </c>
      <c r="E599" s="122">
        <v>12</v>
      </c>
      <c r="F599" s="122">
        <v>2</v>
      </c>
      <c r="G599" s="122">
        <v>921</v>
      </c>
      <c r="H599" s="122">
        <v>14780</v>
      </c>
      <c r="I599" s="122">
        <v>14780</v>
      </c>
      <c r="J599" s="123">
        <v>310</v>
      </c>
      <c r="K599" s="124">
        <f>K600</f>
        <v>6602313</v>
      </c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  <c r="V599" s="124"/>
      <c r="W599" s="124">
        <f>W600</f>
        <v>7656768</v>
      </c>
      <c r="X599" s="124"/>
      <c r="Y599" s="124"/>
      <c r="Z599" s="124"/>
      <c r="AA599" s="124"/>
      <c r="AB599" s="124">
        <f t="shared" si="47"/>
        <v>7656768</v>
      </c>
      <c r="AC599" s="124">
        <f t="shared" si="47"/>
        <v>3781472</v>
      </c>
      <c r="AD599" s="189">
        <f t="shared" si="46"/>
        <v>49.387313289367</v>
      </c>
    </row>
    <row r="600" spans="1:30" s="49" customFormat="1" ht="42.75" customHeight="1">
      <c r="A600" s="51" t="s">
        <v>33</v>
      </c>
      <c r="B600" s="120" t="s">
        <v>33</v>
      </c>
      <c r="C600" s="122" t="s">
        <v>71</v>
      </c>
      <c r="D600" s="122">
        <v>2</v>
      </c>
      <c r="E600" s="122">
        <v>12</v>
      </c>
      <c r="F600" s="122">
        <v>2</v>
      </c>
      <c r="G600" s="122">
        <v>921</v>
      </c>
      <c r="H600" s="122">
        <v>14780</v>
      </c>
      <c r="I600" s="122">
        <v>14780</v>
      </c>
      <c r="J600" s="123">
        <v>313</v>
      </c>
      <c r="K600" s="124">
        <v>6602313</v>
      </c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  <c r="V600" s="124"/>
      <c r="W600" s="124">
        <v>7656768</v>
      </c>
      <c r="X600" s="124"/>
      <c r="Y600" s="124"/>
      <c r="Z600" s="124"/>
      <c r="AA600" s="124"/>
      <c r="AB600" s="124">
        <v>7656768</v>
      </c>
      <c r="AC600" s="124">
        <v>3781472</v>
      </c>
      <c r="AD600" s="189">
        <f t="shared" si="46"/>
        <v>49.387313289367</v>
      </c>
    </row>
    <row r="601" spans="1:30" ht="76.5">
      <c r="A601" s="6" t="s">
        <v>177</v>
      </c>
      <c r="B601" s="87" t="s">
        <v>177</v>
      </c>
      <c r="C601" s="88" t="s">
        <v>71</v>
      </c>
      <c r="D601" s="88">
        <v>2</v>
      </c>
      <c r="E601" s="88">
        <v>13</v>
      </c>
      <c r="F601" s="88"/>
      <c r="G601" s="88"/>
      <c r="H601" s="88"/>
      <c r="I601" s="88"/>
      <c r="J601" s="100"/>
      <c r="K601" s="37">
        <f>K602</f>
        <v>4216870.78</v>
      </c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7">
        <f>W602</f>
        <v>4403655.910000001</v>
      </c>
      <c r="X601" s="34"/>
      <c r="Y601" s="34"/>
      <c r="Z601" s="34"/>
      <c r="AA601" s="34"/>
      <c r="AB601" s="37">
        <f>AB602</f>
        <v>4403655.910000001</v>
      </c>
      <c r="AC601" s="37">
        <f>AC602</f>
        <v>1990031.97</v>
      </c>
      <c r="AD601" s="187">
        <f t="shared" si="46"/>
        <v>45.19045108590238</v>
      </c>
    </row>
    <row r="602" spans="1:30" ht="33.75" customHeight="1">
      <c r="A602" s="6" t="s">
        <v>52</v>
      </c>
      <c r="B602" s="87" t="s">
        <v>52</v>
      </c>
      <c r="C602" s="88" t="s">
        <v>71</v>
      </c>
      <c r="D602" s="88">
        <v>2</v>
      </c>
      <c r="E602" s="88">
        <v>13</v>
      </c>
      <c r="F602" s="88">
        <v>3</v>
      </c>
      <c r="G602" s="88">
        <v>921</v>
      </c>
      <c r="H602" s="88"/>
      <c r="I602" s="88"/>
      <c r="J602" s="100"/>
      <c r="K602" s="37">
        <f>K603</f>
        <v>4216870.78</v>
      </c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7">
        <f>W603+W616+W620</f>
        <v>4403655.910000001</v>
      </c>
      <c r="X602" s="34"/>
      <c r="Y602" s="34"/>
      <c r="Z602" s="34"/>
      <c r="AA602" s="34"/>
      <c r="AB602" s="37">
        <f>AB603+AB616+AB620</f>
        <v>4403655.910000001</v>
      </c>
      <c r="AC602" s="37">
        <f>AC603+AC616+AC620</f>
        <v>1990031.97</v>
      </c>
      <c r="AD602" s="187">
        <f t="shared" si="46"/>
        <v>45.19045108590238</v>
      </c>
    </row>
    <row r="603" spans="1:30" ht="38.25">
      <c r="A603" s="11" t="s">
        <v>58</v>
      </c>
      <c r="B603" s="95" t="s">
        <v>58</v>
      </c>
      <c r="C603" s="88" t="s">
        <v>71</v>
      </c>
      <c r="D603" s="88">
        <v>2</v>
      </c>
      <c r="E603" s="88">
        <v>13</v>
      </c>
      <c r="F603" s="88">
        <v>3</v>
      </c>
      <c r="G603" s="88">
        <v>921</v>
      </c>
      <c r="H603" s="88">
        <v>10040</v>
      </c>
      <c r="I603" s="88">
        <v>80040</v>
      </c>
      <c r="J603" s="93" t="s">
        <v>0</v>
      </c>
      <c r="K603" s="37">
        <f>K604+K609+K612</f>
        <v>4216870.78</v>
      </c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37">
        <f>W604+W609+W612</f>
        <v>4400150.470000001</v>
      </c>
      <c r="X603" s="94"/>
      <c r="Y603" s="94"/>
      <c r="Z603" s="94"/>
      <c r="AA603" s="94"/>
      <c r="AB603" s="37">
        <f>AB604+AB609+AB612</f>
        <v>4400150.470000001</v>
      </c>
      <c r="AC603" s="37">
        <f>AC604+AC609+AC612</f>
        <v>1988555.6099999999</v>
      </c>
      <c r="AD603" s="187">
        <f t="shared" si="46"/>
        <v>45.1929001873429</v>
      </c>
    </row>
    <row r="604" spans="1:30" ht="76.5">
      <c r="A604" s="5" t="s">
        <v>8</v>
      </c>
      <c r="B604" s="99" t="s">
        <v>8</v>
      </c>
      <c r="C604" s="85" t="s">
        <v>71</v>
      </c>
      <c r="D604" s="85">
        <v>2</v>
      </c>
      <c r="E604" s="85">
        <v>13</v>
      </c>
      <c r="F604" s="85">
        <v>3</v>
      </c>
      <c r="G604" s="85">
        <v>921</v>
      </c>
      <c r="H604" s="85">
        <v>10040</v>
      </c>
      <c r="I604" s="85">
        <v>80040</v>
      </c>
      <c r="J604" s="100" t="s">
        <v>9</v>
      </c>
      <c r="K604" s="34">
        <f>K605</f>
        <v>3934719.44</v>
      </c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>
        <f>W605</f>
        <v>4121504.5700000003</v>
      </c>
      <c r="X604" s="34"/>
      <c r="Y604" s="34"/>
      <c r="Z604" s="34"/>
      <c r="AA604" s="34"/>
      <c r="AB604" s="34">
        <f>AB605</f>
        <v>4121504.5700000003</v>
      </c>
      <c r="AC604" s="34">
        <f>AC605</f>
        <v>1855867.66</v>
      </c>
      <c r="AD604" s="189">
        <f t="shared" si="46"/>
        <v>45.02888759383323</v>
      </c>
    </row>
    <row r="605" spans="1:30" ht="38.25">
      <c r="A605" s="5" t="s">
        <v>10</v>
      </c>
      <c r="B605" s="99" t="s">
        <v>10</v>
      </c>
      <c r="C605" s="85" t="s">
        <v>71</v>
      </c>
      <c r="D605" s="85">
        <v>2</v>
      </c>
      <c r="E605" s="85">
        <v>13</v>
      </c>
      <c r="F605" s="85">
        <v>3</v>
      </c>
      <c r="G605" s="85">
        <v>921</v>
      </c>
      <c r="H605" s="85">
        <v>10040</v>
      </c>
      <c r="I605" s="85">
        <v>80040</v>
      </c>
      <c r="J605" s="100" t="s">
        <v>11</v>
      </c>
      <c r="K605" s="34">
        <f>K606+K607+K608</f>
        <v>3934719.44</v>
      </c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>
        <f>W606+W607+W608</f>
        <v>4121504.5700000003</v>
      </c>
      <c r="X605" s="34"/>
      <c r="Y605" s="34"/>
      <c r="Z605" s="34"/>
      <c r="AA605" s="34"/>
      <c r="AB605" s="34">
        <f>AB606+AB607+AB608</f>
        <v>4121504.5700000003</v>
      </c>
      <c r="AC605" s="34">
        <f>AC606+AC607+AC608</f>
        <v>1855867.66</v>
      </c>
      <c r="AD605" s="189">
        <f t="shared" si="46"/>
        <v>45.02888759383323</v>
      </c>
    </row>
    <row r="606" spans="1:30" s="3" customFormat="1" ht="25.5">
      <c r="A606" s="5" t="s">
        <v>229</v>
      </c>
      <c r="B606" s="99" t="s">
        <v>229</v>
      </c>
      <c r="C606" s="85" t="s">
        <v>71</v>
      </c>
      <c r="D606" s="85">
        <v>2</v>
      </c>
      <c r="E606" s="85">
        <v>13</v>
      </c>
      <c r="F606" s="85">
        <v>3</v>
      </c>
      <c r="G606" s="85">
        <v>921</v>
      </c>
      <c r="H606" s="85">
        <v>10040</v>
      </c>
      <c r="I606" s="85">
        <v>80040</v>
      </c>
      <c r="J606" s="100">
        <v>121</v>
      </c>
      <c r="K606" s="34">
        <v>2949845.96</v>
      </c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>
        <v>3093306.12</v>
      </c>
      <c r="X606" s="34"/>
      <c r="Y606" s="34"/>
      <c r="Z606" s="34"/>
      <c r="AA606" s="34"/>
      <c r="AB606" s="34">
        <v>3093306.12</v>
      </c>
      <c r="AC606" s="34">
        <v>1420569.14</v>
      </c>
      <c r="AD606" s="189">
        <f t="shared" si="46"/>
        <v>45.92397534842105</v>
      </c>
    </row>
    <row r="607" spans="1:30" ht="51">
      <c r="A607" s="5" t="s">
        <v>57</v>
      </c>
      <c r="B607" s="99" t="s">
        <v>57</v>
      </c>
      <c r="C607" s="85" t="s">
        <v>71</v>
      </c>
      <c r="D607" s="85">
        <v>2</v>
      </c>
      <c r="E607" s="85">
        <v>13</v>
      </c>
      <c r="F607" s="85">
        <v>3</v>
      </c>
      <c r="G607" s="85">
        <v>921</v>
      </c>
      <c r="H607" s="85">
        <v>10040</v>
      </c>
      <c r="I607" s="85">
        <v>80040</v>
      </c>
      <c r="J607" s="100">
        <v>122</v>
      </c>
      <c r="K607" s="34">
        <v>75900</v>
      </c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>
        <v>75900</v>
      </c>
      <c r="X607" s="34"/>
      <c r="Y607" s="34"/>
      <c r="Z607" s="34"/>
      <c r="AA607" s="34"/>
      <c r="AB607" s="34">
        <v>75900</v>
      </c>
      <c r="AC607" s="34">
        <v>30000</v>
      </c>
      <c r="AD607" s="189">
        <f t="shared" si="46"/>
        <v>39.52569169960474</v>
      </c>
    </row>
    <row r="608" spans="1:30" ht="63.75">
      <c r="A608" s="5" t="s">
        <v>189</v>
      </c>
      <c r="B608" s="99" t="s">
        <v>189</v>
      </c>
      <c r="C608" s="85" t="s">
        <v>71</v>
      </c>
      <c r="D608" s="85">
        <v>2</v>
      </c>
      <c r="E608" s="85">
        <v>13</v>
      </c>
      <c r="F608" s="85">
        <v>3</v>
      </c>
      <c r="G608" s="85">
        <v>921</v>
      </c>
      <c r="H608" s="85">
        <v>10040</v>
      </c>
      <c r="I608" s="85">
        <v>80040</v>
      </c>
      <c r="J608" s="100">
        <v>129</v>
      </c>
      <c r="K608" s="34">
        <v>908973.48</v>
      </c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>
        <v>952298.45</v>
      </c>
      <c r="X608" s="34"/>
      <c r="Y608" s="34"/>
      <c r="Z608" s="34"/>
      <c r="AA608" s="34"/>
      <c r="AB608" s="34">
        <v>952298.45</v>
      </c>
      <c r="AC608" s="34">
        <v>405298.52</v>
      </c>
      <c r="AD608" s="189">
        <f t="shared" si="46"/>
        <v>42.560031469126095</v>
      </c>
    </row>
    <row r="609" spans="1:30" ht="38.25">
      <c r="A609" s="5" t="s">
        <v>133</v>
      </c>
      <c r="B609" s="99" t="s">
        <v>133</v>
      </c>
      <c r="C609" s="85" t="s">
        <v>71</v>
      </c>
      <c r="D609" s="85">
        <v>2</v>
      </c>
      <c r="E609" s="85">
        <v>13</v>
      </c>
      <c r="F609" s="85">
        <v>3</v>
      </c>
      <c r="G609" s="85">
        <v>921</v>
      </c>
      <c r="H609" s="85">
        <v>10040</v>
      </c>
      <c r="I609" s="85">
        <v>80040</v>
      </c>
      <c r="J609" s="100" t="s">
        <v>12</v>
      </c>
      <c r="K609" s="34">
        <f>K610</f>
        <v>278645.9</v>
      </c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>
        <f>W610</f>
        <v>278645.9</v>
      </c>
      <c r="X609" s="34"/>
      <c r="Y609" s="34"/>
      <c r="Z609" s="34"/>
      <c r="AA609" s="34"/>
      <c r="AB609" s="34">
        <f>AB610</f>
        <v>278645.9</v>
      </c>
      <c r="AC609" s="34">
        <f>AC610</f>
        <v>132687.95</v>
      </c>
      <c r="AD609" s="189">
        <f t="shared" si="46"/>
        <v>47.61884169119301</v>
      </c>
    </row>
    <row r="610" spans="1:30" ht="38.25">
      <c r="A610" s="5" t="s">
        <v>13</v>
      </c>
      <c r="B610" s="99" t="s">
        <v>13</v>
      </c>
      <c r="C610" s="85" t="s">
        <v>71</v>
      </c>
      <c r="D610" s="85">
        <v>2</v>
      </c>
      <c r="E610" s="85">
        <v>13</v>
      </c>
      <c r="F610" s="85">
        <v>3</v>
      </c>
      <c r="G610" s="85">
        <v>921</v>
      </c>
      <c r="H610" s="85">
        <v>10040</v>
      </c>
      <c r="I610" s="85">
        <v>80040</v>
      </c>
      <c r="J610" s="100" t="s">
        <v>14</v>
      </c>
      <c r="K610" s="34">
        <f>K611</f>
        <v>278645.9</v>
      </c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>
        <f>W611</f>
        <v>278645.9</v>
      </c>
      <c r="X610" s="34"/>
      <c r="Y610" s="34"/>
      <c r="Z610" s="34"/>
      <c r="AA610" s="34"/>
      <c r="AB610" s="34">
        <f>AB611</f>
        <v>278645.9</v>
      </c>
      <c r="AC610" s="34">
        <f>AC611</f>
        <v>132687.95</v>
      </c>
      <c r="AD610" s="189">
        <f t="shared" si="46"/>
        <v>47.61884169119301</v>
      </c>
    </row>
    <row r="611" spans="1:30" ht="38.25">
      <c r="A611" s="9" t="s">
        <v>134</v>
      </c>
      <c r="B611" s="99" t="s">
        <v>134</v>
      </c>
      <c r="C611" s="85" t="s">
        <v>71</v>
      </c>
      <c r="D611" s="85">
        <v>2</v>
      </c>
      <c r="E611" s="85">
        <v>13</v>
      </c>
      <c r="F611" s="85">
        <v>3</v>
      </c>
      <c r="G611" s="85">
        <v>921</v>
      </c>
      <c r="H611" s="85">
        <v>10040</v>
      </c>
      <c r="I611" s="85">
        <v>80040</v>
      </c>
      <c r="J611" s="100">
        <v>244</v>
      </c>
      <c r="K611" s="34">
        <v>278645.9</v>
      </c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>
        <v>278645.9</v>
      </c>
      <c r="X611" s="34"/>
      <c r="Y611" s="34"/>
      <c r="Z611" s="34"/>
      <c r="AA611" s="34"/>
      <c r="AB611" s="34">
        <v>278645.9</v>
      </c>
      <c r="AC611" s="34">
        <v>132687.95</v>
      </c>
      <c r="AD611" s="189">
        <f t="shared" si="46"/>
        <v>47.61884169119301</v>
      </c>
    </row>
    <row r="612" spans="1:30" s="40" customFormat="1" ht="12.75" hidden="1">
      <c r="A612" s="20" t="s">
        <v>15</v>
      </c>
      <c r="B612" s="54" t="s">
        <v>15</v>
      </c>
      <c r="C612" s="56" t="s">
        <v>71</v>
      </c>
      <c r="D612" s="56">
        <v>2</v>
      </c>
      <c r="E612" s="56">
        <v>13</v>
      </c>
      <c r="F612" s="56">
        <v>3</v>
      </c>
      <c r="G612" s="56">
        <v>921</v>
      </c>
      <c r="H612" s="56">
        <v>10040</v>
      </c>
      <c r="I612" s="56">
        <v>80040</v>
      </c>
      <c r="J612" s="57" t="s">
        <v>16</v>
      </c>
      <c r="K612" s="47">
        <f>K613</f>
        <v>3505.44</v>
      </c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>
        <f>AB613</f>
        <v>0</v>
      </c>
      <c r="AC612" s="47"/>
      <c r="AD612" s="187" t="e">
        <f t="shared" si="46"/>
        <v>#DIV/0!</v>
      </c>
    </row>
    <row r="613" spans="1:30" s="40" customFormat="1" ht="12.75" hidden="1">
      <c r="A613" s="20" t="s">
        <v>42</v>
      </c>
      <c r="B613" s="54" t="s">
        <v>42</v>
      </c>
      <c r="C613" s="56" t="s">
        <v>71</v>
      </c>
      <c r="D613" s="56">
        <v>2</v>
      </c>
      <c r="E613" s="56">
        <v>13</v>
      </c>
      <c r="F613" s="56">
        <v>3</v>
      </c>
      <c r="G613" s="56">
        <v>921</v>
      </c>
      <c r="H613" s="56">
        <v>10040</v>
      </c>
      <c r="I613" s="56">
        <v>80040</v>
      </c>
      <c r="J613" s="57">
        <v>850</v>
      </c>
      <c r="K613" s="47">
        <f>K614</f>
        <v>3505.44</v>
      </c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>
        <f>AB614+AB615</f>
        <v>0</v>
      </c>
      <c r="AC613" s="47"/>
      <c r="AD613" s="187" t="e">
        <f t="shared" si="46"/>
        <v>#DIV/0!</v>
      </c>
    </row>
    <row r="614" spans="1:30" s="40" customFormat="1" ht="25.5" hidden="1">
      <c r="A614" s="20" t="s">
        <v>19</v>
      </c>
      <c r="B614" s="54" t="s">
        <v>19</v>
      </c>
      <c r="C614" s="56" t="s">
        <v>71</v>
      </c>
      <c r="D614" s="56">
        <v>2</v>
      </c>
      <c r="E614" s="56">
        <v>13</v>
      </c>
      <c r="F614" s="56">
        <v>3</v>
      </c>
      <c r="G614" s="56">
        <v>921</v>
      </c>
      <c r="H614" s="56">
        <v>10040</v>
      </c>
      <c r="I614" s="56">
        <v>80040</v>
      </c>
      <c r="J614" s="57" t="s">
        <v>20</v>
      </c>
      <c r="K614" s="47">
        <v>3505.44</v>
      </c>
      <c r="L614" s="47"/>
      <c r="M614" s="47"/>
      <c r="N614" s="47">
        <v>-3505.44</v>
      </c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>
        <f>K614+L614+N614</f>
        <v>0</v>
      </c>
      <c r="AC614" s="47"/>
      <c r="AD614" s="187" t="e">
        <f t="shared" si="46"/>
        <v>#DIV/0!</v>
      </c>
    </row>
    <row r="615" spans="1:30" s="40" customFormat="1" ht="12.75" hidden="1">
      <c r="A615" s="20" t="s">
        <v>243</v>
      </c>
      <c r="B615" s="54" t="s">
        <v>243</v>
      </c>
      <c r="C615" s="56" t="s">
        <v>71</v>
      </c>
      <c r="D615" s="56">
        <v>2</v>
      </c>
      <c r="E615" s="56">
        <v>13</v>
      </c>
      <c r="F615" s="56">
        <v>3</v>
      </c>
      <c r="G615" s="56">
        <v>921</v>
      </c>
      <c r="H615" s="56">
        <v>10040</v>
      </c>
      <c r="I615" s="56">
        <v>80040</v>
      </c>
      <c r="J615" s="57">
        <v>853</v>
      </c>
      <c r="K615" s="47"/>
      <c r="L615" s="47"/>
      <c r="M615" s="47"/>
      <c r="N615" s="47">
        <v>3505.44</v>
      </c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>
        <v>0</v>
      </c>
      <c r="AC615" s="47"/>
      <c r="AD615" s="187" t="e">
        <f t="shared" si="46"/>
        <v>#DIV/0!</v>
      </c>
    </row>
    <row r="616" spans="1:30" s="44" customFormat="1" ht="38.25" hidden="1">
      <c r="A616" s="23" t="s">
        <v>225</v>
      </c>
      <c r="B616" s="125" t="s">
        <v>225</v>
      </c>
      <c r="C616" s="64" t="s">
        <v>71</v>
      </c>
      <c r="D616" s="64">
        <v>2</v>
      </c>
      <c r="E616" s="64">
        <v>13</v>
      </c>
      <c r="F616" s="64">
        <v>3</v>
      </c>
      <c r="G616" s="64">
        <v>921</v>
      </c>
      <c r="H616" s="64">
        <v>10042</v>
      </c>
      <c r="I616" s="64">
        <v>80070</v>
      </c>
      <c r="J616" s="41"/>
      <c r="K616" s="42"/>
      <c r="L616" s="42"/>
      <c r="M616" s="42"/>
      <c r="N616" s="42"/>
      <c r="O616" s="42">
        <f>O617</f>
        <v>281800</v>
      </c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>
        <f>AB617</f>
        <v>0</v>
      </c>
      <c r="AC616" s="42"/>
      <c r="AD616" s="187" t="e">
        <f t="shared" si="46"/>
        <v>#DIV/0!</v>
      </c>
    </row>
    <row r="617" spans="1:30" s="40" customFormat="1" ht="38.25" hidden="1">
      <c r="A617" s="25" t="s">
        <v>133</v>
      </c>
      <c r="B617" s="54" t="s">
        <v>133</v>
      </c>
      <c r="C617" s="56" t="s">
        <v>71</v>
      </c>
      <c r="D617" s="56">
        <v>2</v>
      </c>
      <c r="E617" s="56">
        <v>13</v>
      </c>
      <c r="F617" s="56">
        <v>3</v>
      </c>
      <c r="G617" s="56">
        <v>921</v>
      </c>
      <c r="H617" s="56">
        <v>10042</v>
      </c>
      <c r="I617" s="56">
        <v>80070</v>
      </c>
      <c r="J617" s="57">
        <v>200</v>
      </c>
      <c r="K617" s="47"/>
      <c r="L617" s="47"/>
      <c r="M617" s="47"/>
      <c r="N617" s="47"/>
      <c r="O617" s="47">
        <f>O618</f>
        <v>281800</v>
      </c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>
        <f>AB618</f>
        <v>0</v>
      </c>
      <c r="AC617" s="47"/>
      <c r="AD617" s="187" t="e">
        <f t="shared" si="46"/>
        <v>#DIV/0!</v>
      </c>
    </row>
    <row r="618" spans="1:30" s="40" customFormat="1" ht="38.25" hidden="1">
      <c r="A618" s="25" t="s">
        <v>13</v>
      </c>
      <c r="B618" s="54" t="s">
        <v>13</v>
      </c>
      <c r="C618" s="56" t="s">
        <v>71</v>
      </c>
      <c r="D618" s="56">
        <v>2</v>
      </c>
      <c r="E618" s="56">
        <v>13</v>
      </c>
      <c r="F618" s="56">
        <v>3</v>
      </c>
      <c r="G618" s="56">
        <v>921</v>
      </c>
      <c r="H618" s="56">
        <v>10042</v>
      </c>
      <c r="I618" s="56">
        <v>80070</v>
      </c>
      <c r="J618" s="57">
        <v>240</v>
      </c>
      <c r="K618" s="47"/>
      <c r="L618" s="47"/>
      <c r="M618" s="47"/>
      <c r="N618" s="47"/>
      <c r="O618" s="47">
        <f>O619</f>
        <v>281800</v>
      </c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>
        <f>AB619</f>
        <v>0</v>
      </c>
      <c r="AC618" s="47"/>
      <c r="AD618" s="187" t="e">
        <f t="shared" si="46"/>
        <v>#DIV/0!</v>
      </c>
    </row>
    <row r="619" spans="1:30" s="40" customFormat="1" ht="38.25" hidden="1">
      <c r="A619" s="25" t="s">
        <v>134</v>
      </c>
      <c r="B619" s="54" t="s">
        <v>134</v>
      </c>
      <c r="C619" s="56" t="s">
        <v>71</v>
      </c>
      <c r="D619" s="56">
        <v>2</v>
      </c>
      <c r="E619" s="56">
        <v>13</v>
      </c>
      <c r="F619" s="56">
        <v>3</v>
      </c>
      <c r="G619" s="56">
        <v>921</v>
      </c>
      <c r="H619" s="56">
        <v>10042</v>
      </c>
      <c r="I619" s="56">
        <v>80070</v>
      </c>
      <c r="J619" s="57">
        <v>244</v>
      </c>
      <c r="K619" s="47"/>
      <c r="L619" s="47"/>
      <c r="M619" s="47"/>
      <c r="N619" s="47"/>
      <c r="O619" s="47">
        <v>281800</v>
      </c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>
        <v>0</v>
      </c>
      <c r="AC619" s="47"/>
      <c r="AD619" s="187" t="e">
        <f t="shared" si="46"/>
        <v>#DIV/0!</v>
      </c>
    </row>
    <row r="620" spans="1:30" s="3" customFormat="1" ht="25.5">
      <c r="A620" s="35"/>
      <c r="B620" s="87" t="s">
        <v>318</v>
      </c>
      <c r="C620" s="88" t="s">
        <v>71</v>
      </c>
      <c r="D620" s="88">
        <v>2</v>
      </c>
      <c r="E620" s="88">
        <v>13</v>
      </c>
      <c r="F620" s="88">
        <v>3</v>
      </c>
      <c r="G620" s="88">
        <v>921</v>
      </c>
      <c r="H620" s="88"/>
      <c r="I620" s="88">
        <v>83360</v>
      </c>
      <c r="J620" s="89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>
        <f>W621</f>
        <v>3505.44</v>
      </c>
      <c r="X620" s="37"/>
      <c r="Y620" s="37"/>
      <c r="Z620" s="37"/>
      <c r="AA620" s="37"/>
      <c r="AB620" s="37">
        <f>AB621</f>
        <v>3505.44</v>
      </c>
      <c r="AC620" s="37">
        <f>AC621</f>
        <v>1476.36</v>
      </c>
      <c r="AD620" s="187">
        <f t="shared" si="46"/>
        <v>42.11625359441325</v>
      </c>
    </row>
    <row r="621" spans="1:30" ht="12.75">
      <c r="A621" s="36"/>
      <c r="B621" s="99" t="s">
        <v>15</v>
      </c>
      <c r="C621" s="85" t="s">
        <v>71</v>
      </c>
      <c r="D621" s="85">
        <v>2</v>
      </c>
      <c r="E621" s="85">
        <v>13</v>
      </c>
      <c r="F621" s="85">
        <v>3</v>
      </c>
      <c r="G621" s="85">
        <v>921</v>
      </c>
      <c r="H621" s="85"/>
      <c r="I621" s="85">
        <v>83360</v>
      </c>
      <c r="J621" s="100" t="s">
        <v>16</v>
      </c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>
        <f>W622</f>
        <v>3505.44</v>
      </c>
      <c r="X621" s="34"/>
      <c r="Y621" s="34"/>
      <c r="Z621" s="34"/>
      <c r="AA621" s="34"/>
      <c r="AB621" s="34">
        <f>AB622</f>
        <v>3505.44</v>
      </c>
      <c r="AC621" s="34">
        <f>AC622</f>
        <v>1476.36</v>
      </c>
      <c r="AD621" s="189">
        <f t="shared" si="46"/>
        <v>42.11625359441325</v>
      </c>
    </row>
    <row r="622" spans="1:30" ht="12.75">
      <c r="A622" s="36"/>
      <c r="B622" s="99" t="s">
        <v>42</v>
      </c>
      <c r="C622" s="85" t="s">
        <v>71</v>
      </c>
      <c r="D622" s="85">
        <v>2</v>
      </c>
      <c r="E622" s="85">
        <v>13</v>
      </c>
      <c r="F622" s="85">
        <v>3</v>
      </c>
      <c r="G622" s="85">
        <v>921</v>
      </c>
      <c r="H622" s="85"/>
      <c r="I622" s="85">
        <v>83360</v>
      </c>
      <c r="J622" s="100">
        <v>850</v>
      </c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>
        <f>W623+W624</f>
        <v>3505.44</v>
      </c>
      <c r="X622" s="34"/>
      <c r="Y622" s="34"/>
      <c r="Z622" s="34"/>
      <c r="AA622" s="34"/>
      <c r="AB622" s="34">
        <f>AB623+AB624</f>
        <v>3505.44</v>
      </c>
      <c r="AC622" s="34">
        <f>AC623+AC624</f>
        <v>1476.36</v>
      </c>
      <c r="AD622" s="189">
        <f t="shared" si="46"/>
        <v>42.11625359441325</v>
      </c>
    </row>
    <row r="623" spans="1:30" s="40" customFormat="1" ht="25.5" hidden="1">
      <c r="A623" s="25"/>
      <c r="B623" s="54" t="s">
        <v>19</v>
      </c>
      <c r="C623" s="56" t="s">
        <v>71</v>
      </c>
      <c r="D623" s="56">
        <v>2</v>
      </c>
      <c r="E623" s="56">
        <v>13</v>
      </c>
      <c r="F623" s="56">
        <v>3</v>
      </c>
      <c r="G623" s="56">
        <v>921</v>
      </c>
      <c r="H623" s="56"/>
      <c r="I623" s="56">
        <v>83360</v>
      </c>
      <c r="J623" s="57" t="s">
        <v>20</v>
      </c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>
        <v>0</v>
      </c>
      <c r="AC623" s="47"/>
      <c r="AD623" s="189" t="e">
        <f t="shared" si="46"/>
        <v>#DIV/0!</v>
      </c>
    </row>
    <row r="624" spans="1:30" ht="12.75">
      <c r="A624" s="36"/>
      <c r="B624" s="99" t="s">
        <v>243</v>
      </c>
      <c r="C624" s="85" t="s">
        <v>71</v>
      </c>
      <c r="D624" s="85">
        <v>2</v>
      </c>
      <c r="E624" s="85">
        <v>13</v>
      </c>
      <c r="F624" s="85">
        <v>3</v>
      </c>
      <c r="G624" s="85">
        <v>921</v>
      </c>
      <c r="H624" s="85"/>
      <c r="I624" s="85">
        <v>83360</v>
      </c>
      <c r="J624" s="100">
        <v>853</v>
      </c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>
        <v>3505.44</v>
      </c>
      <c r="X624" s="34"/>
      <c r="Y624" s="34"/>
      <c r="Z624" s="34"/>
      <c r="AA624" s="34"/>
      <c r="AB624" s="34">
        <v>3505.44</v>
      </c>
      <c r="AC624" s="34">
        <v>1476.36</v>
      </c>
      <c r="AD624" s="189">
        <f t="shared" si="46"/>
        <v>42.11625359441325</v>
      </c>
    </row>
    <row r="625" spans="1:30" ht="54" customHeight="1">
      <c r="A625" s="6" t="s">
        <v>86</v>
      </c>
      <c r="B625" s="87" t="s">
        <v>86</v>
      </c>
      <c r="C625" s="88" t="s">
        <v>71</v>
      </c>
      <c r="D625" s="88">
        <v>3</v>
      </c>
      <c r="E625" s="88"/>
      <c r="F625" s="88"/>
      <c r="G625" s="88"/>
      <c r="H625" s="85"/>
      <c r="I625" s="85"/>
      <c r="J625" s="100"/>
      <c r="K625" s="37">
        <f>K626</f>
        <v>4248912</v>
      </c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7">
        <f>W626</f>
        <v>7801304</v>
      </c>
      <c r="X625" s="34"/>
      <c r="Y625" s="34"/>
      <c r="Z625" s="34"/>
      <c r="AA625" s="34"/>
      <c r="AB625" s="37">
        <f>AB626</f>
        <v>13033785.6</v>
      </c>
      <c r="AC625" s="37">
        <f>AC626</f>
        <v>1291066.8</v>
      </c>
      <c r="AD625" s="187">
        <f t="shared" si="46"/>
        <v>9.905539646133201</v>
      </c>
    </row>
    <row r="626" spans="1:30" ht="57" customHeight="1">
      <c r="A626" s="6" t="s">
        <v>178</v>
      </c>
      <c r="B626" s="87" t="s">
        <v>178</v>
      </c>
      <c r="C626" s="88" t="s">
        <v>71</v>
      </c>
      <c r="D626" s="88">
        <v>3</v>
      </c>
      <c r="E626" s="88">
        <v>11</v>
      </c>
      <c r="F626" s="88"/>
      <c r="G626" s="88"/>
      <c r="H626" s="85"/>
      <c r="I626" s="85"/>
      <c r="J626" s="100"/>
      <c r="K626" s="37">
        <f>K627+K635</f>
        <v>4248912</v>
      </c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7">
        <f>W627+W635</f>
        <v>7801304</v>
      </c>
      <c r="X626" s="34"/>
      <c r="Y626" s="34"/>
      <c r="Z626" s="34"/>
      <c r="AA626" s="34"/>
      <c r="AB626" s="37">
        <f>AB627+AB635</f>
        <v>13033785.6</v>
      </c>
      <c r="AC626" s="37">
        <f>AC627+AC635</f>
        <v>1291066.8</v>
      </c>
      <c r="AD626" s="187">
        <f t="shared" si="46"/>
        <v>9.905539646133201</v>
      </c>
    </row>
    <row r="627" spans="1:30" s="40" customFormat="1" ht="12.75" hidden="1">
      <c r="A627" s="19" t="s">
        <v>41</v>
      </c>
      <c r="B627" s="63" t="s">
        <v>41</v>
      </c>
      <c r="C627" s="64" t="s">
        <v>71</v>
      </c>
      <c r="D627" s="64">
        <v>3</v>
      </c>
      <c r="E627" s="64">
        <v>11</v>
      </c>
      <c r="F627" s="64">
        <v>1</v>
      </c>
      <c r="G627" s="64">
        <v>902</v>
      </c>
      <c r="H627" s="56"/>
      <c r="I627" s="56"/>
      <c r="J627" s="57"/>
      <c r="K627" s="42">
        <f>K628</f>
        <v>1000000</v>
      </c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2">
        <f>W628</f>
        <v>0</v>
      </c>
      <c r="X627" s="47"/>
      <c r="Y627" s="47"/>
      <c r="Z627" s="47"/>
      <c r="AA627" s="47"/>
      <c r="AB627" s="42">
        <f>AB628</f>
        <v>0</v>
      </c>
      <c r="AC627" s="42">
        <f>AC628</f>
        <v>0</v>
      </c>
      <c r="AD627" s="187" t="e">
        <f t="shared" si="46"/>
        <v>#DIV/0!</v>
      </c>
    </row>
    <row r="628" spans="1:30" s="40" customFormat="1" ht="22.5" customHeight="1" hidden="1">
      <c r="A628" s="19" t="s">
        <v>87</v>
      </c>
      <c r="B628" s="125" t="s">
        <v>307</v>
      </c>
      <c r="C628" s="64" t="s">
        <v>71</v>
      </c>
      <c r="D628" s="64">
        <v>3</v>
      </c>
      <c r="E628" s="64">
        <v>11</v>
      </c>
      <c r="F628" s="64">
        <v>1</v>
      </c>
      <c r="G628" s="64">
        <v>902</v>
      </c>
      <c r="H628" s="64">
        <v>13250</v>
      </c>
      <c r="I628" s="64">
        <v>82330</v>
      </c>
      <c r="J628" s="41"/>
      <c r="K628" s="42">
        <f>K632</f>
        <v>1000000</v>
      </c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>
        <f>W632+W629</f>
        <v>0</v>
      </c>
      <c r="X628" s="42"/>
      <c r="Y628" s="42"/>
      <c r="Z628" s="42"/>
      <c r="AA628" s="42"/>
      <c r="AB628" s="42">
        <f>AB632+AB629</f>
        <v>0</v>
      </c>
      <c r="AC628" s="42">
        <f>AC632+AC629</f>
        <v>0</v>
      </c>
      <c r="AD628" s="187" t="e">
        <f t="shared" si="46"/>
        <v>#DIV/0!</v>
      </c>
    </row>
    <row r="629" spans="1:30" s="40" customFormat="1" ht="47.25" customHeight="1" hidden="1">
      <c r="A629" s="20" t="s">
        <v>133</v>
      </c>
      <c r="B629" s="54" t="s">
        <v>133</v>
      </c>
      <c r="C629" s="56" t="s">
        <v>71</v>
      </c>
      <c r="D629" s="56">
        <v>3</v>
      </c>
      <c r="E629" s="56">
        <v>11</v>
      </c>
      <c r="F629" s="56">
        <v>1</v>
      </c>
      <c r="G629" s="56">
        <v>902</v>
      </c>
      <c r="H629" s="56">
        <v>13250</v>
      </c>
      <c r="I629" s="56">
        <v>82330</v>
      </c>
      <c r="J629" s="57">
        <v>200</v>
      </c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7">
        <f>W630</f>
        <v>0</v>
      </c>
      <c r="X629" s="42"/>
      <c r="Y629" s="42"/>
      <c r="Z629" s="42"/>
      <c r="AA629" s="42"/>
      <c r="AB629" s="47">
        <f>AB630</f>
        <v>0</v>
      </c>
      <c r="AC629" s="47">
        <f>AC630</f>
        <v>0</v>
      </c>
      <c r="AD629" s="187" t="e">
        <f t="shared" si="46"/>
        <v>#DIV/0!</v>
      </c>
    </row>
    <row r="630" spans="1:30" s="40" customFormat="1" ht="46.5" customHeight="1" hidden="1">
      <c r="A630" s="20" t="s">
        <v>13</v>
      </c>
      <c r="B630" s="54" t="s">
        <v>13</v>
      </c>
      <c r="C630" s="56" t="s">
        <v>71</v>
      </c>
      <c r="D630" s="56">
        <v>3</v>
      </c>
      <c r="E630" s="56">
        <v>11</v>
      </c>
      <c r="F630" s="56">
        <v>1</v>
      </c>
      <c r="G630" s="56">
        <v>902</v>
      </c>
      <c r="H630" s="56">
        <v>13250</v>
      </c>
      <c r="I630" s="56">
        <v>82330</v>
      </c>
      <c r="J630" s="57">
        <v>240</v>
      </c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7">
        <f>W631</f>
        <v>0</v>
      </c>
      <c r="X630" s="42"/>
      <c r="Y630" s="42"/>
      <c r="Z630" s="42"/>
      <c r="AA630" s="42"/>
      <c r="AB630" s="47">
        <f>AB631</f>
        <v>0</v>
      </c>
      <c r="AC630" s="47">
        <f>AC631</f>
        <v>0</v>
      </c>
      <c r="AD630" s="187" t="e">
        <f t="shared" si="46"/>
        <v>#DIV/0!</v>
      </c>
    </row>
    <row r="631" spans="1:30" s="40" customFormat="1" ht="46.5" customHeight="1" hidden="1">
      <c r="A631" s="25" t="s">
        <v>190</v>
      </c>
      <c r="B631" s="54" t="s">
        <v>190</v>
      </c>
      <c r="C631" s="56" t="s">
        <v>71</v>
      </c>
      <c r="D631" s="56">
        <v>3</v>
      </c>
      <c r="E631" s="56">
        <v>11</v>
      </c>
      <c r="F631" s="56">
        <v>1</v>
      </c>
      <c r="G631" s="56">
        <v>902</v>
      </c>
      <c r="H631" s="56">
        <v>13250</v>
      </c>
      <c r="I631" s="56">
        <v>82330</v>
      </c>
      <c r="J631" s="57">
        <v>244</v>
      </c>
      <c r="K631" s="42"/>
      <c r="L631" s="42"/>
      <c r="M631" s="42"/>
      <c r="N631" s="47">
        <v>1999999</v>
      </c>
      <c r="O631" s="47"/>
      <c r="P631" s="47"/>
      <c r="Q631" s="47"/>
      <c r="R631" s="47"/>
      <c r="S631" s="47">
        <v>0</v>
      </c>
      <c r="T631" s="47"/>
      <c r="U631" s="47"/>
      <c r="V631" s="47">
        <v>-229537.79</v>
      </c>
      <c r="W631" s="47">
        <v>0</v>
      </c>
      <c r="X631" s="47"/>
      <c r="Y631" s="47"/>
      <c r="Z631" s="47"/>
      <c r="AA631" s="47"/>
      <c r="AB631" s="47">
        <v>0</v>
      </c>
      <c r="AC631" s="47">
        <v>0</v>
      </c>
      <c r="AD631" s="187" t="e">
        <f t="shared" si="46"/>
        <v>#DIV/0!</v>
      </c>
    </row>
    <row r="632" spans="1:30" s="40" customFormat="1" ht="38.25" hidden="1">
      <c r="A632" s="25" t="s">
        <v>141</v>
      </c>
      <c r="B632" s="54" t="s">
        <v>141</v>
      </c>
      <c r="C632" s="56" t="s">
        <v>71</v>
      </c>
      <c r="D632" s="56">
        <v>3</v>
      </c>
      <c r="E632" s="56">
        <v>11</v>
      </c>
      <c r="F632" s="56">
        <v>1</v>
      </c>
      <c r="G632" s="56">
        <v>902</v>
      </c>
      <c r="H632" s="56">
        <v>13250</v>
      </c>
      <c r="I632" s="56">
        <v>82330</v>
      </c>
      <c r="J632" s="57">
        <v>400</v>
      </c>
      <c r="K632" s="47">
        <f>K633</f>
        <v>1000000</v>
      </c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>
        <f>W633</f>
        <v>0</v>
      </c>
      <c r="X632" s="47"/>
      <c r="Y632" s="47"/>
      <c r="Z632" s="47"/>
      <c r="AA632" s="47"/>
      <c r="AB632" s="47">
        <f>AB633</f>
        <v>0</v>
      </c>
      <c r="AC632" s="47">
        <f>AC633</f>
        <v>0</v>
      </c>
      <c r="AD632" s="187" t="e">
        <f t="shared" si="46"/>
        <v>#DIV/0!</v>
      </c>
    </row>
    <row r="633" spans="1:30" s="40" customFormat="1" ht="12.75" hidden="1">
      <c r="A633" s="25" t="s">
        <v>44</v>
      </c>
      <c r="B633" s="54" t="s">
        <v>44</v>
      </c>
      <c r="C633" s="56" t="s">
        <v>71</v>
      </c>
      <c r="D633" s="56">
        <v>3</v>
      </c>
      <c r="E633" s="56">
        <v>11</v>
      </c>
      <c r="F633" s="56">
        <v>1</v>
      </c>
      <c r="G633" s="56">
        <v>902</v>
      </c>
      <c r="H633" s="56">
        <v>13250</v>
      </c>
      <c r="I633" s="56">
        <v>82330</v>
      </c>
      <c r="J633" s="57">
        <v>410</v>
      </c>
      <c r="K633" s="47">
        <f>K634</f>
        <v>1000000</v>
      </c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>
        <f>W634</f>
        <v>0</v>
      </c>
      <c r="X633" s="47"/>
      <c r="Y633" s="47"/>
      <c r="Z633" s="47"/>
      <c r="AA633" s="47"/>
      <c r="AB633" s="47">
        <f>AB634</f>
        <v>0</v>
      </c>
      <c r="AC633" s="47">
        <f>AC634</f>
        <v>0</v>
      </c>
      <c r="AD633" s="187" t="e">
        <f t="shared" si="46"/>
        <v>#DIV/0!</v>
      </c>
    </row>
    <row r="634" spans="1:30" s="44" customFormat="1" ht="51" hidden="1">
      <c r="A634" s="25" t="s">
        <v>84</v>
      </c>
      <c r="B634" s="54" t="s">
        <v>84</v>
      </c>
      <c r="C634" s="56" t="s">
        <v>71</v>
      </c>
      <c r="D634" s="56">
        <v>3</v>
      </c>
      <c r="E634" s="56">
        <v>11</v>
      </c>
      <c r="F634" s="56">
        <v>1</v>
      </c>
      <c r="G634" s="56">
        <v>902</v>
      </c>
      <c r="H634" s="56">
        <v>13250</v>
      </c>
      <c r="I634" s="56">
        <v>82330</v>
      </c>
      <c r="J634" s="57">
        <v>414</v>
      </c>
      <c r="K634" s="47">
        <v>1000000</v>
      </c>
      <c r="L634" s="47">
        <v>3000000</v>
      </c>
      <c r="M634" s="47"/>
      <c r="N634" s="47">
        <v>-3999999</v>
      </c>
      <c r="O634" s="47"/>
      <c r="P634" s="47"/>
      <c r="Q634" s="47"/>
      <c r="R634" s="47"/>
      <c r="S634" s="47"/>
      <c r="T634" s="47"/>
      <c r="U634" s="47"/>
      <c r="V634" s="47"/>
      <c r="W634" s="47">
        <v>0</v>
      </c>
      <c r="X634" s="47"/>
      <c r="Y634" s="47"/>
      <c r="Z634" s="47"/>
      <c r="AA634" s="47"/>
      <c r="AB634" s="47">
        <v>0</v>
      </c>
      <c r="AC634" s="47">
        <v>0</v>
      </c>
      <c r="AD634" s="187" t="e">
        <f t="shared" si="46"/>
        <v>#DIV/0!</v>
      </c>
    </row>
    <row r="635" spans="1:30" ht="36.75" customHeight="1">
      <c r="A635" s="6" t="s">
        <v>52</v>
      </c>
      <c r="B635" s="87" t="s">
        <v>52</v>
      </c>
      <c r="C635" s="88" t="s">
        <v>71</v>
      </c>
      <c r="D635" s="88">
        <v>3</v>
      </c>
      <c r="E635" s="88">
        <v>11</v>
      </c>
      <c r="F635" s="88">
        <v>1</v>
      </c>
      <c r="G635" s="88">
        <v>921</v>
      </c>
      <c r="H635" s="85"/>
      <c r="I635" s="85"/>
      <c r="J635" s="100"/>
      <c r="K635" s="37">
        <f>K641+K656+K648+K668+K652+K660+K680+K688+K684+K676</f>
        <v>3248912</v>
      </c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7">
        <f>W636+W641+W656+W648+W668+W652+W660+W680+W688+W684+W676</f>
        <v>7801304</v>
      </c>
      <c r="X635" s="34"/>
      <c r="Y635" s="34"/>
      <c r="Z635" s="34"/>
      <c r="AA635" s="34"/>
      <c r="AB635" s="37">
        <f>AB636+AB641+AB656+AB648+AB668+AB652+AB660+AB680+AB688+AB684+AB676+AB664+AB672</f>
        <v>13033785.6</v>
      </c>
      <c r="AC635" s="37">
        <f>AC636+AC641+AC656+AC648+AC668+AC652+AC660+AC680+AC688+AC684+AC676+AC664+AC672</f>
        <v>1291066.8</v>
      </c>
      <c r="AD635" s="187">
        <f t="shared" si="46"/>
        <v>9.905539646133201</v>
      </c>
    </row>
    <row r="636" spans="1:30" s="70" customFormat="1" ht="42.75" customHeight="1">
      <c r="A636" s="69"/>
      <c r="B636" s="104" t="s">
        <v>295</v>
      </c>
      <c r="C636" s="88" t="s">
        <v>71</v>
      </c>
      <c r="D636" s="88">
        <v>3</v>
      </c>
      <c r="E636" s="88">
        <v>11</v>
      </c>
      <c r="F636" s="88">
        <v>1</v>
      </c>
      <c r="G636" s="88">
        <v>921</v>
      </c>
      <c r="H636" s="88"/>
      <c r="I636" s="153">
        <v>82300</v>
      </c>
      <c r="J636" s="154" t="s">
        <v>265</v>
      </c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>
        <f>W637</f>
        <v>6000000</v>
      </c>
      <c r="X636" s="37"/>
      <c r="Y636" s="37"/>
      <c r="Z636" s="37"/>
      <c r="AA636" s="37"/>
      <c r="AB636" s="37">
        <f>AB637</f>
        <v>10269990</v>
      </c>
      <c r="AC636" s="37"/>
      <c r="AD636" s="188">
        <f t="shared" si="46"/>
        <v>0</v>
      </c>
    </row>
    <row r="637" spans="1:30" ht="38.25">
      <c r="A637" s="6"/>
      <c r="B637" s="155" t="s">
        <v>255</v>
      </c>
      <c r="C637" s="85" t="s">
        <v>71</v>
      </c>
      <c r="D637" s="85">
        <v>3</v>
      </c>
      <c r="E637" s="85">
        <v>11</v>
      </c>
      <c r="F637" s="85">
        <v>1</v>
      </c>
      <c r="G637" s="85">
        <v>921</v>
      </c>
      <c r="H637" s="85"/>
      <c r="I637" s="71">
        <v>82300</v>
      </c>
      <c r="J637" s="68" t="s">
        <v>21</v>
      </c>
      <c r="K637" s="37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>
        <f>W638</f>
        <v>6000000</v>
      </c>
      <c r="X637" s="34"/>
      <c r="Y637" s="34"/>
      <c r="Z637" s="34"/>
      <c r="AA637" s="34"/>
      <c r="AB637" s="34">
        <f>AB638</f>
        <v>10269990</v>
      </c>
      <c r="AC637" s="34"/>
      <c r="AD637" s="188">
        <f t="shared" si="46"/>
        <v>0</v>
      </c>
    </row>
    <row r="638" spans="1:30" ht="25.5">
      <c r="A638" s="6"/>
      <c r="B638" s="155" t="s">
        <v>256</v>
      </c>
      <c r="C638" s="85" t="s">
        <v>71</v>
      </c>
      <c r="D638" s="85">
        <v>3</v>
      </c>
      <c r="E638" s="85">
        <v>11</v>
      </c>
      <c r="F638" s="85">
        <v>1</v>
      </c>
      <c r="G638" s="85">
        <v>921</v>
      </c>
      <c r="H638" s="85"/>
      <c r="I638" s="71">
        <v>82300</v>
      </c>
      <c r="J638" s="68" t="s">
        <v>328</v>
      </c>
      <c r="K638" s="37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>
        <f>W639</f>
        <v>6000000</v>
      </c>
      <c r="X638" s="34"/>
      <c r="Y638" s="34"/>
      <c r="Z638" s="34"/>
      <c r="AA638" s="34"/>
      <c r="AB638" s="34">
        <f>AB639</f>
        <v>10269990</v>
      </c>
      <c r="AC638" s="34"/>
      <c r="AD638" s="188">
        <f t="shared" si="46"/>
        <v>0</v>
      </c>
    </row>
    <row r="639" spans="1:30" ht="25.5">
      <c r="A639" s="6"/>
      <c r="B639" s="155" t="s">
        <v>327</v>
      </c>
      <c r="C639" s="85" t="s">
        <v>71</v>
      </c>
      <c r="D639" s="85">
        <v>3</v>
      </c>
      <c r="E639" s="85">
        <v>11</v>
      </c>
      <c r="F639" s="85">
        <v>1</v>
      </c>
      <c r="G639" s="85">
        <v>921</v>
      </c>
      <c r="H639" s="85"/>
      <c r="I639" s="71">
        <v>82300</v>
      </c>
      <c r="J639" s="68" t="s">
        <v>329</v>
      </c>
      <c r="K639" s="37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>
        <v>6000000</v>
      </c>
      <c r="X639" s="34"/>
      <c r="Y639" s="34"/>
      <c r="Z639" s="34"/>
      <c r="AA639" s="34"/>
      <c r="AB639" s="34">
        <v>10269990</v>
      </c>
      <c r="AC639" s="34"/>
      <c r="AD639" s="188">
        <f t="shared" si="46"/>
        <v>0</v>
      </c>
    </row>
    <row r="640" spans="1:30" ht="12.75" hidden="1">
      <c r="A640" s="6"/>
      <c r="B640" s="87"/>
      <c r="C640" s="88"/>
      <c r="D640" s="88"/>
      <c r="E640" s="88"/>
      <c r="F640" s="88"/>
      <c r="G640" s="88"/>
      <c r="H640" s="85"/>
      <c r="I640" s="85"/>
      <c r="J640" s="100"/>
      <c r="K640" s="37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7"/>
      <c r="AC640" s="37"/>
      <c r="AD640" s="187" t="e">
        <f t="shared" si="46"/>
        <v>#DIV/0!</v>
      </c>
    </row>
    <row r="641" spans="1:30" ht="36.75" customHeight="1">
      <c r="A641" s="6" t="s">
        <v>87</v>
      </c>
      <c r="B641" s="95" t="s">
        <v>307</v>
      </c>
      <c r="C641" s="88" t="s">
        <v>71</v>
      </c>
      <c r="D641" s="88">
        <v>3</v>
      </c>
      <c r="E641" s="88">
        <v>11</v>
      </c>
      <c r="F641" s="88">
        <v>1</v>
      </c>
      <c r="G641" s="88">
        <v>921</v>
      </c>
      <c r="H641" s="88">
        <v>13250</v>
      </c>
      <c r="I641" s="88">
        <v>82330</v>
      </c>
      <c r="J641" s="89"/>
      <c r="K641" s="37">
        <f>K642+K645</f>
        <v>2428112</v>
      </c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>
        <f>W642+W645</f>
        <v>755000</v>
      </c>
      <c r="X641" s="37"/>
      <c r="Y641" s="37"/>
      <c r="Z641" s="37"/>
      <c r="AA641" s="37"/>
      <c r="AB641" s="37">
        <f>AB642+AB645</f>
        <v>925238.6</v>
      </c>
      <c r="AC641" s="37">
        <f>AC642+AC645</f>
        <v>59912.8</v>
      </c>
      <c r="AD641" s="187">
        <f t="shared" si="46"/>
        <v>6.475389159077453</v>
      </c>
    </row>
    <row r="642" spans="1:30" ht="38.25">
      <c r="A642" s="5" t="s">
        <v>133</v>
      </c>
      <c r="B642" s="99" t="s">
        <v>133</v>
      </c>
      <c r="C642" s="85" t="s">
        <v>71</v>
      </c>
      <c r="D642" s="85">
        <v>3</v>
      </c>
      <c r="E642" s="85">
        <v>11</v>
      </c>
      <c r="F642" s="85">
        <v>1</v>
      </c>
      <c r="G642" s="85">
        <v>921</v>
      </c>
      <c r="H642" s="85">
        <v>13250</v>
      </c>
      <c r="I642" s="85">
        <v>82330</v>
      </c>
      <c r="J642" s="100">
        <v>200</v>
      </c>
      <c r="K642" s="34">
        <f>K643</f>
        <v>0</v>
      </c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>
        <f>W643</f>
        <v>200000</v>
      </c>
      <c r="X642" s="34"/>
      <c r="Y642" s="34"/>
      <c r="Z642" s="34"/>
      <c r="AA642" s="34"/>
      <c r="AB642" s="34">
        <f>AB643</f>
        <v>200000</v>
      </c>
      <c r="AC642" s="34">
        <f>AC643</f>
        <v>59912.8</v>
      </c>
      <c r="AD642" s="189">
        <f t="shared" si="46"/>
        <v>29.9564</v>
      </c>
    </row>
    <row r="643" spans="1:30" ht="38.25">
      <c r="A643" s="5" t="s">
        <v>13</v>
      </c>
      <c r="B643" s="99" t="s">
        <v>13</v>
      </c>
      <c r="C643" s="85" t="s">
        <v>71</v>
      </c>
      <c r="D643" s="85">
        <v>3</v>
      </c>
      <c r="E643" s="85">
        <v>11</v>
      </c>
      <c r="F643" s="85">
        <v>1</v>
      </c>
      <c r="G643" s="85">
        <v>921</v>
      </c>
      <c r="H643" s="85">
        <v>13250</v>
      </c>
      <c r="I643" s="85">
        <v>82330</v>
      </c>
      <c r="J643" s="100">
        <v>240</v>
      </c>
      <c r="K643" s="34">
        <f>K644</f>
        <v>0</v>
      </c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>
        <f>W644</f>
        <v>200000</v>
      </c>
      <c r="X643" s="34"/>
      <c r="Y643" s="34"/>
      <c r="Z643" s="34"/>
      <c r="AA643" s="34"/>
      <c r="AB643" s="34">
        <f>AB644</f>
        <v>200000</v>
      </c>
      <c r="AC643" s="34">
        <f>AC644</f>
        <v>59912.8</v>
      </c>
      <c r="AD643" s="189">
        <f t="shared" si="46"/>
        <v>29.9564</v>
      </c>
    </row>
    <row r="644" spans="1:30" s="3" customFormat="1" ht="38.25">
      <c r="A644" s="9" t="s">
        <v>190</v>
      </c>
      <c r="B644" s="99" t="s">
        <v>190</v>
      </c>
      <c r="C644" s="85" t="s">
        <v>71</v>
      </c>
      <c r="D644" s="85">
        <v>3</v>
      </c>
      <c r="E644" s="85">
        <v>11</v>
      </c>
      <c r="F644" s="85">
        <v>1</v>
      </c>
      <c r="G644" s="85">
        <v>921</v>
      </c>
      <c r="H644" s="85">
        <v>13250</v>
      </c>
      <c r="I644" s="85">
        <v>82330</v>
      </c>
      <c r="J644" s="100">
        <v>244</v>
      </c>
      <c r="K644" s="34">
        <v>0</v>
      </c>
      <c r="L644" s="34">
        <v>170000</v>
      </c>
      <c r="M644" s="34"/>
      <c r="N644" s="34">
        <v>13694.5</v>
      </c>
      <c r="O644" s="34"/>
      <c r="P644" s="34"/>
      <c r="Q644" s="34"/>
      <c r="R644" s="34"/>
      <c r="S644" s="34">
        <v>-11090</v>
      </c>
      <c r="T644" s="34"/>
      <c r="U644" s="34"/>
      <c r="V644" s="34"/>
      <c r="W644" s="34">
        <v>200000</v>
      </c>
      <c r="X644" s="34"/>
      <c r="Y644" s="34"/>
      <c r="Z644" s="34"/>
      <c r="AA644" s="34"/>
      <c r="AB644" s="34">
        <v>200000</v>
      </c>
      <c r="AC644" s="34">
        <v>59912.8</v>
      </c>
      <c r="AD644" s="189">
        <f t="shared" si="46"/>
        <v>29.9564</v>
      </c>
    </row>
    <row r="645" spans="1:30" ht="38.25">
      <c r="A645" s="5" t="s">
        <v>66</v>
      </c>
      <c r="B645" s="99" t="s">
        <v>66</v>
      </c>
      <c r="C645" s="85" t="s">
        <v>71</v>
      </c>
      <c r="D645" s="85">
        <v>3</v>
      </c>
      <c r="E645" s="85">
        <v>11</v>
      </c>
      <c r="F645" s="85">
        <v>1</v>
      </c>
      <c r="G645" s="85">
        <v>921</v>
      </c>
      <c r="H645" s="85">
        <v>13250</v>
      </c>
      <c r="I645" s="85">
        <v>82330</v>
      </c>
      <c r="J645" s="100" t="s">
        <v>21</v>
      </c>
      <c r="K645" s="34">
        <f>K646</f>
        <v>2428112</v>
      </c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>
        <f>W646</f>
        <v>555000</v>
      </c>
      <c r="X645" s="34"/>
      <c r="Y645" s="34"/>
      <c r="Z645" s="34"/>
      <c r="AA645" s="34"/>
      <c r="AB645" s="34">
        <f>AB646</f>
        <v>725238.6</v>
      </c>
      <c r="AC645" s="176">
        <f>AC646</f>
        <v>0</v>
      </c>
      <c r="AD645" s="188">
        <f t="shared" si="46"/>
        <v>0</v>
      </c>
    </row>
    <row r="646" spans="1:30" ht="12.75">
      <c r="A646" s="5" t="s">
        <v>49</v>
      </c>
      <c r="B646" s="99" t="s">
        <v>49</v>
      </c>
      <c r="C646" s="85" t="s">
        <v>71</v>
      </c>
      <c r="D646" s="85">
        <v>3</v>
      </c>
      <c r="E646" s="85">
        <v>11</v>
      </c>
      <c r="F646" s="85">
        <v>1</v>
      </c>
      <c r="G646" s="85">
        <v>921</v>
      </c>
      <c r="H646" s="85">
        <v>13250</v>
      </c>
      <c r="I646" s="85">
        <v>82330</v>
      </c>
      <c r="J646" s="100">
        <v>610</v>
      </c>
      <c r="K646" s="34">
        <f>K647</f>
        <v>2428112</v>
      </c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>
        <f>W647</f>
        <v>555000</v>
      </c>
      <c r="X646" s="34"/>
      <c r="Y646" s="34"/>
      <c r="Z646" s="34"/>
      <c r="AA646" s="34"/>
      <c r="AB646" s="34">
        <f>AB647</f>
        <v>725238.6</v>
      </c>
      <c r="AC646" s="176">
        <f>AC647</f>
        <v>0</v>
      </c>
      <c r="AD646" s="188">
        <f t="shared" si="46"/>
        <v>0</v>
      </c>
    </row>
    <row r="647" spans="1:30" ht="25.5">
      <c r="A647" s="9" t="s">
        <v>81</v>
      </c>
      <c r="B647" s="99" t="s">
        <v>81</v>
      </c>
      <c r="C647" s="85" t="s">
        <v>71</v>
      </c>
      <c r="D647" s="85">
        <v>3</v>
      </c>
      <c r="E647" s="85">
        <v>11</v>
      </c>
      <c r="F647" s="85">
        <v>1</v>
      </c>
      <c r="G647" s="85">
        <v>921</v>
      </c>
      <c r="H647" s="85">
        <v>13250</v>
      </c>
      <c r="I647" s="85">
        <v>82330</v>
      </c>
      <c r="J647" s="100">
        <v>612</v>
      </c>
      <c r="K647" s="34">
        <v>2428112</v>
      </c>
      <c r="L647" s="34">
        <v>230000</v>
      </c>
      <c r="M647" s="34"/>
      <c r="N647" s="34">
        <v>-13694.5</v>
      </c>
      <c r="O647" s="34">
        <v>105000</v>
      </c>
      <c r="P647" s="34"/>
      <c r="Q647" s="34"/>
      <c r="R647" s="34"/>
      <c r="S647" s="34">
        <v>-250000</v>
      </c>
      <c r="T647" s="34"/>
      <c r="U647" s="34"/>
      <c r="V647" s="34">
        <v>99994</v>
      </c>
      <c r="W647" s="34">
        <v>555000</v>
      </c>
      <c r="X647" s="34"/>
      <c r="Y647" s="34"/>
      <c r="Z647" s="34"/>
      <c r="AA647" s="34">
        <v>1071468</v>
      </c>
      <c r="AB647" s="34">
        <v>725238.6</v>
      </c>
      <c r="AC647" s="34"/>
      <c r="AD647" s="188">
        <f t="shared" si="46"/>
        <v>0</v>
      </c>
    </row>
    <row r="648" spans="1:30" ht="60" customHeight="1">
      <c r="A648" s="10" t="s">
        <v>145</v>
      </c>
      <c r="B648" s="156" t="s">
        <v>326</v>
      </c>
      <c r="C648" s="88" t="s">
        <v>71</v>
      </c>
      <c r="D648" s="88">
        <v>3</v>
      </c>
      <c r="E648" s="88">
        <v>11</v>
      </c>
      <c r="F648" s="88">
        <v>1</v>
      </c>
      <c r="G648" s="88">
        <v>921</v>
      </c>
      <c r="H648" s="88">
        <v>14730</v>
      </c>
      <c r="I648" s="88">
        <v>82370</v>
      </c>
      <c r="J648" s="89"/>
      <c r="K648" s="37">
        <f>K649</f>
        <v>0</v>
      </c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>
        <f>W649</f>
        <v>203112</v>
      </c>
      <c r="X648" s="37"/>
      <c r="Y648" s="37"/>
      <c r="Z648" s="37"/>
      <c r="AA648" s="37"/>
      <c r="AB648" s="37">
        <f aca="true" t="shared" si="48" ref="AB648:AC650">AB649</f>
        <v>203112</v>
      </c>
      <c r="AC648" s="37">
        <f t="shared" si="48"/>
        <v>203112</v>
      </c>
      <c r="AD648" s="187">
        <f t="shared" si="46"/>
        <v>100</v>
      </c>
    </row>
    <row r="649" spans="1:30" ht="38.25">
      <c r="A649" s="5" t="s">
        <v>133</v>
      </c>
      <c r="B649" s="99" t="s">
        <v>66</v>
      </c>
      <c r="C649" s="85" t="s">
        <v>71</v>
      </c>
      <c r="D649" s="85">
        <v>3</v>
      </c>
      <c r="E649" s="85">
        <v>11</v>
      </c>
      <c r="F649" s="85">
        <v>1</v>
      </c>
      <c r="G649" s="85">
        <v>921</v>
      </c>
      <c r="H649" s="85">
        <v>14730</v>
      </c>
      <c r="I649" s="85">
        <v>82370</v>
      </c>
      <c r="J649" s="100" t="s">
        <v>21</v>
      </c>
      <c r="K649" s="34">
        <f>K650</f>
        <v>0</v>
      </c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>
        <f>W650</f>
        <v>203112</v>
      </c>
      <c r="X649" s="34"/>
      <c r="Y649" s="34"/>
      <c r="Z649" s="34"/>
      <c r="AA649" s="34"/>
      <c r="AB649" s="34">
        <f t="shared" si="48"/>
        <v>203112</v>
      </c>
      <c r="AC649" s="34">
        <f t="shared" si="48"/>
        <v>203112</v>
      </c>
      <c r="AD649" s="189">
        <f t="shared" si="46"/>
        <v>100</v>
      </c>
    </row>
    <row r="650" spans="1:30" ht="38.25">
      <c r="A650" s="5" t="s">
        <v>13</v>
      </c>
      <c r="B650" s="99" t="s">
        <v>49</v>
      </c>
      <c r="C650" s="85" t="s">
        <v>71</v>
      </c>
      <c r="D650" s="85">
        <v>3</v>
      </c>
      <c r="E650" s="85">
        <v>11</v>
      </c>
      <c r="F650" s="85">
        <v>1</v>
      </c>
      <c r="G650" s="85">
        <v>921</v>
      </c>
      <c r="H650" s="85">
        <v>14730</v>
      </c>
      <c r="I650" s="85">
        <v>82370</v>
      </c>
      <c r="J650" s="100">
        <v>610</v>
      </c>
      <c r="K650" s="34">
        <f>K651</f>
        <v>0</v>
      </c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>
        <f>W651</f>
        <v>203112</v>
      </c>
      <c r="X650" s="34"/>
      <c r="Y650" s="34"/>
      <c r="Z650" s="34"/>
      <c r="AA650" s="34"/>
      <c r="AB650" s="34">
        <f t="shared" si="48"/>
        <v>203112</v>
      </c>
      <c r="AC650" s="34">
        <f t="shared" si="48"/>
        <v>203112</v>
      </c>
      <c r="AD650" s="189">
        <f t="shared" si="46"/>
        <v>100</v>
      </c>
    </row>
    <row r="651" spans="1:30" s="3" customFormat="1" ht="38.25">
      <c r="A651" s="9" t="s">
        <v>190</v>
      </c>
      <c r="B651" s="99" t="s">
        <v>81</v>
      </c>
      <c r="C651" s="85" t="s">
        <v>71</v>
      </c>
      <c r="D651" s="85">
        <v>3</v>
      </c>
      <c r="E651" s="85">
        <v>11</v>
      </c>
      <c r="F651" s="85">
        <v>1</v>
      </c>
      <c r="G651" s="85">
        <v>921</v>
      </c>
      <c r="H651" s="85">
        <v>14730</v>
      </c>
      <c r="I651" s="85">
        <v>82370</v>
      </c>
      <c r="J651" s="100">
        <v>612</v>
      </c>
      <c r="K651" s="34">
        <v>0</v>
      </c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>
        <v>203112</v>
      </c>
      <c r="X651" s="34"/>
      <c r="Y651" s="34"/>
      <c r="Z651" s="34"/>
      <c r="AA651" s="34"/>
      <c r="AB651" s="34">
        <v>203112</v>
      </c>
      <c r="AC651" s="34">
        <v>203112</v>
      </c>
      <c r="AD651" s="189">
        <f t="shared" si="46"/>
        <v>100</v>
      </c>
    </row>
    <row r="652" spans="1:30" s="52" customFormat="1" ht="28.5" customHeight="1">
      <c r="A652" s="48" t="s">
        <v>146</v>
      </c>
      <c r="B652" s="115" t="s">
        <v>146</v>
      </c>
      <c r="C652" s="117" t="s">
        <v>71</v>
      </c>
      <c r="D652" s="117">
        <v>3</v>
      </c>
      <c r="E652" s="117">
        <v>11</v>
      </c>
      <c r="F652" s="117">
        <v>1</v>
      </c>
      <c r="G652" s="117">
        <v>921</v>
      </c>
      <c r="H652" s="117">
        <v>14790</v>
      </c>
      <c r="I652" s="117">
        <v>14790</v>
      </c>
      <c r="J652" s="118"/>
      <c r="K652" s="119">
        <f>K653</f>
        <v>513000</v>
      </c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>
        <f>W653</f>
        <v>535392</v>
      </c>
      <c r="X652" s="119"/>
      <c r="Y652" s="119"/>
      <c r="Z652" s="119"/>
      <c r="AA652" s="119"/>
      <c r="AB652" s="119">
        <f aca="true" t="shared" si="49" ref="AB652:AC654">AB653</f>
        <v>535392</v>
      </c>
      <c r="AC652" s="119">
        <f t="shared" si="49"/>
        <v>535392</v>
      </c>
      <c r="AD652" s="187">
        <f t="shared" si="46"/>
        <v>100</v>
      </c>
    </row>
    <row r="653" spans="1:30" s="52" customFormat="1" ht="40.5" customHeight="1">
      <c r="A653" s="51" t="s">
        <v>66</v>
      </c>
      <c r="B653" s="120" t="s">
        <v>66</v>
      </c>
      <c r="C653" s="122" t="s">
        <v>71</v>
      </c>
      <c r="D653" s="122">
        <v>3</v>
      </c>
      <c r="E653" s="122">
        <v>11</v>
      </c>
      <c r="F653" s="122">
        <v>1</v>
      </c>
      <c r="G653" s="122">
        <v>921</v>
      </c>
      <c r="H653" s="122">
        <v>14790</v>
      </c>
      <c r="I653" s="122">
        <v>14790</v>
      </c>
      <c r="J653" s="123" t="s">
        <v>21</v>
      </c>
      <c r="K653" s="124">
        <f>K654</f>
        <v>513000</v>
      </c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  <c r="V653" s="124"/>
      <c r="W653" s="124">
        <f>W654</f>
        <v>535392</v>
      </c>
      <c r="X653" s="124"/>
      <c r="Y653" s="124"/>
      <c r="Z653" s="124"/>
      <c r="AA653" s="124"/>
      <c r="AB653" s="124">
        <f t="shared" si="49"/>
        <v>535392</v>
      </c>
      <c r="AC653" s="124">
        <f t="shared" si="49"/>
        <v>535392</v>
      </c>
      <c r="AD653" s="189">
        <f t="shared" si="46"/>
        <v>100</v>
      </c>
    </row>
    <row r="654" spans="1:30" s="52" customFormat="1" ht="12.75">
      <c r="A654" s="51" t="s">
        <v>49</v>
      </c>
      <c r="B654" s="120" t="s">
        <v>49</v>
      </c>
      <c r="C654" s="122" t="s">
        <v>71</v>
      </c>
      <c r="D654" s="122">
        <v>3</v>
      </c>
      <c r="E654" s="122">
        <v>11</v>
      </c>
      <c r="F654" s="122">
        <v>1</v>
      </c>
      <c r="G654" s="122">
        <v>921</v>
      </c>
      <c r="H654" s="122">
        <v>14790</v>
      </c>
      <c r="I654" s="122">
        <v>14790</v>
      </c>
      <c r="J654" s="123">
        <v>610</v>
      </c>
      <c r="K654" s="124">
        <f>K655</f>
        <v>513000</v>
      </c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  <c r="V654" s="124"/>
      <c r="W654" s="124">
        <f>W655</f>
        <v>535392</v>
      </c>
      <c r="X654" s="124"/>
      <c r="Y654" s="124"/>
      <c r="Z654" s="124"/>
      <c r="AA654" s="124"/>
      <c r="AB654" s="124">
        <f t="shared" si="49"/>
        <v>535392</v>
      </c>
      <c r="AC654" s="124">
        <f t="shared" si="49"/>
        <v>535392</v>
      </c>
      <c r="AD654" s="189">
        <f t="shared" si="46"/>
        <v>100</v>
      </c>
    </row>
    <row r="655" spans="1:30" s="49" customFormat="1" ht="33" customHeight="1">
      <c r="A655" s="50" t="s">
        <v>81</v>
      </c>
      <c r="B655" s="120" t="s">
        <v>81</v>
      </c>
      <c r="C655" s="122" t="s">
        <v>71</v>
      </c>
      <c r="D655" s="122">
        <v>3</v>
      </c>
      <c r="E655" s="122">
        <v>11</v>
      </c>
      <c r="F655" s="122">
        <v>1</v>
      </c>
      <c r="G655" s="122">
        <v>921</v>
      </c>
      <c r="H655" s="122">
        <v>14790</v>
      </c>
      <c r="I655" s="122">
        <v>14790</v>
      </c>
      <c r="J655" s="123">
        <v>612</v>
      </c>
      <c r="K655" s="124">
        <v>513000</v>
      </c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  <c r="V655" s="124"/>
      <c r="W655" s="124">
        <v>535392</v>
      </c>
      <c r="X655" s="124"/>
      <c r="Y655" s="124"/>
      <c r="Z655" s="124"/>
      <c r="AA655" s="124"/>
      <c r="AB655" s="124">
        <v>535392</v>
      </c>
      <c r="AC655" s="124">
        <v>535392</v>
      </c>
      <c r="AD655" s="189">
        <f t="shared" si="46"/>
        <v>100</v>
      </c>
    </row>
    <row r="656" spans="1:30" s="52" customFormat="1" ht="45" customHeight="1">
      <c r="A656" s="48" t="s">
        <v>146</v>
      </c>
      <c r="B656" s="157" t="s">
        <v>335</v>
      </c>
      <c r="C656" s="117" t="s">
        <v>71</v>
      </c>
      <c r="D656" s="117">
        <v>3</v>
      </c>
      <c r="E656" s="117">
        <v>11</v>
      </c>
      <c r="F656" s="117">
        <v>1</v>
      </c>
      <c r="G656" s="117">
        <v>921</v>
      </c>
      <c r="H656" s="117" t="s">
        <v>204</v>
      </c>
      <c r="I656" s="117" t="s">
        <v>204</v>
      </c>
      <c r="J656" s="118"/>
      <c r="K656" s="119">
        <f>K657</f>
        <v>307800</v>
      </c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>
        <f>W657</f>
        <v>307800</v>
      </c>
      <c r="X656" s="119"/>
      <c r="Y656" s="119"/>
      <c r="Z656" s="119"/>
      <c r="AA656" s="119"/>
      <c r="AB656" s="119">
        <f aca="true" t="shared" si="50" ref="AB656:AC658">AB657</f>
        <v>321300</v>
      </c>
      <c r="AC656" s="119">
        <f t="shared" si="50"/>
        <v>321300</v>
      </c>
      <c r="AD656" s="187">
        <f t="shared" si="46"/>
        <v>100</v>
      </c>
    </row>
    <row r="657" spans="1:30" s="52" customFormat="1" ht="44.25" customHeight="1">
      <c r="A657" s="51" t="s">
        <v>66</v>
      </c>
      <c r="B657" s="120" t="s">
        <v>66</v>
      </c>
      <c r="C657" s="122" t="s">
        <v>71</v>
      </c>
      <c r="D657" s="122">
        <v>3</v>
      </c>
      <c r="E657" s="122">
        <v>11</v>
      </c>
      <c r="F657" s="122">
        <v>1</v>
      </c>
      <c r="G657" s="122">
        <v>921</v>
      </c>
      <c r="H657" s="122" t="s">
        <v>204</v>
      </c>
      <c r="I657" s="122" t="s">
        <v>204</v>
      </c>
      <c r="J657" s="123" t="s">
        <v>21</v>
      </c>
      <c r="K657" s="124">
        <f>K658</f>
        <v>307800</v>
      </c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  <c r="V657" s="124"/>
      <c r="W657" s="124">
        <f>W658</f>
        <v>307800</v>
      </c>
      <c r="X657" s="124"/>
      <c r="Y657" s="124"/>
      <c r="Z657" s="124"/>
      <c r="AA657" s="124"/>
      <c r="AB657" s="124">
        <f t="shared" si="50"/>
        <v>321300</v>
      </c>
      <c r="AC657" s="124">
        <f t="shared" si="50"/>
        <v>321300</v>
      </c>
      <c r="AD657" s="189">
        <f t="shared" si="46"/>
        <v>100</v>
      </c>
    </row>
    <row r="658" spans="1:30" s="52" customFormat="1" ht="12.75">
      <c r="A658" s="51" t="s">
        <v>49</v>
      </c>
      <c r="B658" s="120" t="s">
        <v>49</v>
      </c>
      <c r="C658" s="122" t="s">
        <v>71</v>
      </c>
      <c r="D658" s="122">
        <v>3</v>
      </c>
      <c r="E658" s="122">
        <v>11</v>
      </c>
      <c r="F658" s="122">
        <v>1</v>
      </c>
      <c r="G658" s="122">
        <v>921</v>
      </c>
      <c r="H658" s="122" t="s">
        <v>204</v>
      </c>
      <c r="I658" s="122" t="s">
        <v>204</v>
      </c>
      <c r="J658" s="123">
        <v>610</v>
      </c>
      <c r="K658" s="124">
        <f>K659</f>
        <v>307800</v>
      </c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  <c r="V658" s="124"/>
      <c r="W658" s="124">
        <f>W659</f>
        <v>307800</v>
      </c>
      <c r="X658" s="124"/>
      <c r="Y658" s="124"/>
      <c r="Z658" s="124"/>
      <c r="AA658" s="124"/>
      <c r="AB658" s="124">
        <f t="shared" si="50"/>
        <v>321300</v>
      </c>
      <c r="AC658" s="124">
        <f t="shared" si="50"/>
        <v>321300</v>
      </c>
      <c r="AD658" s="189">
        <f aca="true" t="shared" si="51" ref="AD658:AD721">AC658/AB658*100</f>
        <v>100</v>
      </c>
    </row>
    <row r="659" spans="1:30" s="49" customFormat="1" ht="25.5">
      <c r="A659" s="50" t="s">
        <v>81</v>
      </c>
      <c r="B659" s="120" t="s">
        <v>81</v>
      </c>
      <c r="C659" s="122" t="s">
        <v>71</v>
      </c>
      <c r="D659" s="122">
        <v>3</v>
      </c>
      <c r="E659" s="122">
        <v>11</v>
      </c>
      <c r="F659" s="122">
        <v>1</v>
      </c>
      <c r="G659" s="122">
        <v>921</v>
      </c>
      <c r="H659" s="122" t="s">
        <v>204</v>
      </c>
      <c r="I659" s="122" t="s">
        <v>204</v>
      </c>
      <c r="J659" s="123">
        <v>612</v>
      </c>
      <c r="K659" s="124">
        <v>307800</v>
      </c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  <c r="V659" s="124"/>
      <c r="W659" s="124">
        <v>307800</v>
      </c>
      <c r="X659" s="124"/>
      <c r="Y659" s="124"/>
      <c r="Z659" s="124"/>
      <c r="AA659" s="124"/>
      <c r="AB659" s="124">
        <v>321300</v>
      </c>
      <c r="AC659" s="124">
        <v>321300</v>
      </c>
      <c r="AD659" s="189">
        <f t="shared" si="51"/>
        <v>100</v>
      </c>
    </row>
    <row r="660" spans="1:30" ht="25.5">
      <c r="A660" s="23" t="s">
        <v>122</v>
      </c>
      <c r="B660" s="63" t="s">
        <v>122</v>
      </c>
      <c r="C660" s="64" t="s">
        <v>71</v>
      </c>
      <c r="D660" s="64">
        <v>3</v>
      </c>
      <c r="E660" s="64">
        <v>11</v>
      </c>
      <c r="F660" s="64">
        <v>1</v>
      </c>
      <c r="G660" s="64">
        <v>921</v>
      </c>
      <c r="H660" s="64">
        <v>14820</v>
      </c>
      <c r="I660" s="64">
        <v>14820</v>
      </c>
      <c r="J660" s="41"/>
      <c r="K660" s="42">
        <f>K661</f>
        <v>0</v>
      </c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>
        <f aca="true" t="shared" si="52" ref="AB660:AC662">AB661</f>
        <v>162782</v>
      </c>
      <c r="AC660" s="42">
        <f t="shared" si="52"/>
        <v>162782</v>
      </c>
      <c r="AD660" s="187">
        <f t="shared" si="51"/>
        <v>100</v>
      </c>
    </row>
    <row r="661" spans="1:30" ht="38.25">
      <c r="A661" s="5" t="s">
        <v>66</v>
      </c>
      <c r="B661" s="54" t="s">
        <v>66</v>
      </c>
      <c r="C661" s="56" t="s">
        <v>71</v>
      </c>
      <c r="D661" s="56">
        <v>3</v>
      </c>
      <c r="E661" s="56">
        <v>11</v>
      </c>
      <c r="F661" s="56">
        <v>1</v>
      </c>
      <c r="G661" s="56">
        <v>921</v>
      </c>
      <c r="H661" s="56">
        <v>14820</v>
      </c>
      <c r="I661" s="56">
        <v>14820</v>
      </c>
      <c r="J661" s="57" t="s">
        <v>21</v>
      </c>
      <c r="K661" s="47">
        <f>K662</f>
        <v>0</v>
      </c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>
        <f t="shared" si="52"/>
        <v>162782</v>
      </c>
      <c r="AC661" s="47">
        <f t="shared" si="52"/>
        <v>162782</v>
      </c>
      <c r="AD661" s="189">
        <f t="shared" si="51"/>
        <v>100</v>
      </c>
    </row>
    <row r="662" spans="1:30" ht="12.75">
      <c r="A662" s="5" t="s">
        <v>49</v>
      </c>
      <c r="B662" s="54" t="s">
        <v>49</v>
      </c>
      <c r="C662" s="56" t="s">
        <v>71</v>
      </c>
      <c r="D662" s="56">
        <v>3</v>
      </c>
      <c r="E662" s="56">
        <v>11</v>
      </c>
      <c r="F662" s="56">
        <v>1</v>
      </c>
      <c r="G662" s="56">
        <v>921</v>
      </c>
      <c r="H662" s="56">
        <v>14820</v>
      </c>
      <c r="I662" s="56">
        <v>14820</v>
      </c>
      <c r="J662" s="57">
        <v>610</v>
      </c>
      <c r="K662" s="47">
        <f>K663</f>
        <v>0</v>
      </c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>
        <f t="shared" si="52"/>
        <v>162782</v>
      </c>
      <c r="AC662" s="47">
        <f t="shared" si="52"/>
        <v>162782</v>
      </c>
      <c r="AD662" s="189">
        <f t="shared" si="51"/>
        <v>100</v>
      </c>
    </row>
    <row r="663" spans="1:30" s="3" customFormat="1" ht="25.5">
      <c r="A663" s="9" t="s">
        <v>81</v>
      </c>
      <c r="B663" s="54" t="s">
        <v>81</v>
      </c>
      <c r="C663" s="56" t="s">
        <v>71</v>
      </c>
      <c r="D663" s="56">
        <v>3</v>
      </c>
      <c r="E663" s="56">
        <v>11</v>
      </c>
      <c r="F663" s="56">
        <v>1</v>
      </c>
      <c r="G663" s="56">
        <v>921</v>
      </c>
      <c r="H663" s="56">
        <v>14820</v>
      </c>
      <c r="I663" s="56">
        <v>14820</v>
      </c>
      <c r="J663" s="57">
        <v>612</v>
      </c>
      <c r="K663" s="47">
        <v>0</v>
      </c>
      <c r="L663" s="47"/>
      <c r="M663" s="47"/>
      <c r="N663" s="47"/>
      <c r="O663" s="47"/>
      <c r="P663" s="47"/>
      <c r="Q663" s="47"/>
      <c r="R663" s="47"/>
      <c r="S663" s="47">
        <v>189525</v>
      </c>
      <c r="T663" s="47"/>
      <c r="U663" s="47">
        <v>111931</v>
      </c>
      <c r="V663" s="47">
        <v>66215</v>
      </c>
      <c r="W663" s="47"/>
      <c r="X663" s="47"/>
      <c r="Y663" s="47"/>
      <c r="Z663" s="47"/>
      <c r="AA663" s="47"/>
      <c r="AB663" s="47">
        <v>162782</v>
      </c>
      <c r="AC663" s="47">
        <v>162782</v>
      </c>
      <c r="AD663" s="189">
        <f t="shared" si="51"/>
        <v>100</v>
      </c>
    </row>
    <row r="664" spans="1:30" s="3" customFormat="1" ht="38.25">
      <c r="A664" s="9"/>
      <c r="B664" s="63" t="s">
        <v>359</v>
      </c>
      <c r="C664" s="64" t="s">
        <v>71</v>
      </c>
      <c r="D664" s="64">
        <v>3</v>
      </c>
      <c r="E664" s="64">
        <v>11</v>
      </c>
      <c r="F664" s="64">
        <v>1</v>
      </c>
      <c r="G664" s="64">
        <v>921</v>
      </c>
      <c r="H664" s="64">
        <v>14820</v>
      </c>
      <c r="I664" s="64" t="s">
        <v>213</v>
      </c>
      <c r="J664" s="41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>
        <f aca="true" t="shared" si="53" ref="AB664:AC666">AB665</f>
        <v>15971</v>
      </c>
      <c r="AC664" s="47">
        <f t="shared" si="53"/>
        <v>8568</v>
      </c>
      <c r="AD664" s="189">
        <f t="shared" si="51"/>
        <v>53.64723561455137</v>
      </c>
    </row>
    <row r="665" spans="1:30" s="3" customFormat="1" ht="38.25">
      <c r="A665" s="9"/>
      <c r="B665" s="54" t="s">
        <v>66</v>
      </c>
      <c r="C665" s="56" t="s">
        <v>71</v>
      </c>
      <c r="D665" s="56">
        <v>3</v>
      </c>
      <c r="E665" s="56">
        <v>11</v>
      </c>
      <c r="F665" s="56">
        <v>1</v>
      </c>
      <c r="G665" s="56">
        <v>921</v>
      </c>
      <c r="H665" s="56">
        <v>14820</v>
      </c>
      <c r="I665" s="56" t="s">
        <v>213</v>
      </c>
      <c r="J665" s="57" t="s">
        <v>21</v>
      </c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>
        <f t="shared" si="53"/>
        <v>15971</v>
      </c>
      <c r="AC665" s="47">
        <f t="shared" si="53"/>
        <v>8568</v>
      </c>
      <c r="AD665" s="189">
        <f t="shared" si="51"/>
        <v>53.64723561455137</v>
      </c>
    </row>
    <row r="666" spans="1:30" s="3" customFormat="1" ht="12.75">
      <c r="A666" s="9"/>
      <c r="B666" s="54" t="s">
        <v>49</v>
      </c>
      <c r="C666" s="56" t="s">
        <v>71</v>
      </c>
      <c r="D666" s="56">
        <v>3</v>
      </c>
      <c r="E666" s="56">
        <v>11</v>
      </c>
      <c r="F666" s="56">
        <v>1</v>
      </c>
      <c r="G666" s="56">
        <v>921</v>
      </c>
      <c r="H666" s="56">
        <v>14820</v>
      </c>
      <c r="I666" s="56" t="s">
        <v>213</v>
      </c>
      <c r="J666" s="57">
        <v>610</v>
      </c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>
        <f t="shared" si="53"/>
        <v>15971</v>
      </c>
      <c r="AC666" s="47">
        <f t="shared" si="53"/>
        <v>8568</v>
      </c>
      <c r="AD666" s="189">
        <f t="shared" si="51"/>
        <v>53.64723561455137</v>
      </c>
    </row>
    <row r="667" spans="1:30" s="3" customFormat="1" ht="25.5">
      <c r="A667" s="9"/>
      <c r="B667" s="54" t="s">
        <v>81</v>
      </c>
      <c r="C667" s="56" t="s">
        <v>71</v>
      </c>
      <c r="D667" s="56">
        <v>3</v>
      </c>
      <c r="E667" s="56">
        <v>11</v>
      </c>
      <c r="F667" s="56">
        <v>1</v>
      </c>
      <c r="G667" s="56">
        <v>921</v>
      </c>
      <c r="H667" s="56">
        <v>14820</v>
      </c>
      <c r="I667" s="56" t="s">
        <v>213</v>
      </c>
      <c r="J667" s="57">
        <v>612</v>
      </c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>
        <v>15971</v>
      </c>
      <c r="AC667" s="47">
        <v>8568</v>
      </c>
      <c r="AD667" s="189">
        <f t="shared" si="51"/>
        <v>53.64723561455137</v>
      </c>
    </row>
    <row r="668" spans="1:30" s="40" customFormat="1" ht="25.5">
      <c r="A668" s="23" t="s">
        <v>122</v>
      </c>
      <c r="B668" s="125" t="s">
        <v>308</v>
      </c>
      <c r="C668" s="64" t="s">
        <v>71</v>
      </c>
      <c r="D668" s="64">
        <v>3</v>
      </c>
      <c r="E668" s="64">
        <v>11</v>
      </c>
      <c r="F668" s="64">
        <v>1</v>
      </c>
      <c r="G668" s="64">
        <v>921</v>
      </c>
      <c r="H668" s="64" t="s">
        <v>213</v>
      </c>
      <c r="I668" s="64">
        <v>17640</v>
      </c>
      <c r="J668" s="41"/>
      <c r="K668" s="42">
        <f>K669</f>
        <v>0</v>
      </c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>
        <f>AB669</f>
        <v>420000</v>
      </c>
      <c r="AC668" s="42"/>
      <c r="AD668" s="188">
        <f t="shared" si="51"/>
        <v>0</v>
      </c>
    </row>
    <row r="669" spans="1:30" s="40" customFormat="1" ht="38.25">
      <c r="A669" s="20" t="s">
        <v>66</v>
      </c>
      <c r="B669" s="54" t="s">
        <v>66</v>
      </c>
      <c r="C669" s="56" t="s">
        <v>71</v>
      </c>
      <c r="D669" s="56">
        <v>3</v>
      </c>
      <c r="E669" s="56">
        <v>11</v>
      </c>
      <c r="F669" s="56">
        <v>1</v>
      </c>
      <c r="G669" s="56">
        <v>921</v>
      </c>
      <c r="H669" s="56" t="s">
        <v>213</v>
      </c>
      <c r="I669" s="56">
        <v>17640</v>
      </c>
      <c r="J669" s="57" t="s">
        <v>21</v>
      </c>
      <c r="K669" s="47">
        <f>K670</f>
        <v>0</v>
      </c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>
        <f>AB670</f>
        <v>420000</v>
      </c>
      <c r="AC669" s="47"/>
      <c r="AD669" s="188">
        <f t="shared" si="51"/>
        <v>0</v>
      </c>
    </row>
    <row r="670" spans="1:30" s="40" customFormat="1" ht="12.75">
      <c r="A670" s="20" t="s">
        <v>49</v>
      </c>
      <c r="B670" s="54" t="s">
        <v>49</v>
      </c>
      <c r="C670" s="56" t="s">
        <v>71</v>
      </c>
      <c r="D670" s="56">
        <v>3</v>
      </c>
      <c r="E670" s="56">
        <v>11</v>
      </c>
      <c r="F670" s="56">
        <v>1</v>
      </c>
      <c r="G670" s="56">
        <v>921</v>
      </c>
      <c r="H670" s="56" t="s">
        <v>213</v>
      </c>
      <c r="I670" s="56">
        <v>17640</v>
      </c>
      <c r="J670" s="57">
        <v>610</v>
      </c>
      <c r="K670" s="47">
        <f>K671</f>
        <v>0</v>
      </c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>
        <f>AB671</f>
        <v>420000</v>
      </c>
      <c r="AC670" s="47"/>
      <c r="AD670" s="188">
        <f t="shared" si="51"/>
        <v>0</v>
      </c>
    </row>
    <row r="671" spans="1:30" s="44" customFormat="1" ht="25.5">
      <c r="A671" s="25" t="s">
        <v>81</v>
      </c>
      <c r="B671" s="54" t="s">
        <v>81</v>
      </c>
      <c r="C671" s="56" t="s">
        <v>71</v>
      </c>
      <c r="D671" s="56">
        <v>3</v>
      </c>
      <c r="E671" s="56">
        <v>11</v>
      </c>
      <c r="F671" s="56">
        <v>1</v>
      </c>
      <c r="G671" s="56">
        <v>921</v>
      </c>
      <c r="H671" s="56" t="s">
        <v>213</v>
      </c>
      <c r="I671" s="56">
        <v>17640</v>
      </c>
      <c r="J671" s="57">
        <v>612</v>
      </c>
      <c r="K671" s="47">
        <v>0</v>
      </c>
      <c r="L671" s="47"/>
      <c r="M671" s="47"/>
      <c r="N671" s="47"/>
      <c r="O671" s="47"/>
      <c r="P671" s="47">
        <v>9975</v>
      </c>
      <c r="Q671" s="47">
        <v>5892</v>
      </c>
      <c r="R671" s="47"/>
      <c r="S671" s="47">
        <v>3485</v>
      </c>
      <c r="T671" s="47">
        <v>2892</v>
      </c>
      <c r="U671" s="47">
        <v>1895</v>
      </c>
      <c r="V671" s="47"/>
      <c r="W671" s="47"/>
      <c r="X671" s="47"/>
      <c r="Y671" s="47"/>
      <c r="Z671" s="47"/>
      <c r="AA671" s="47"/>
      <c r="AB671" s="47">
        <v>420000</v>
      </c>
      <c r="AC671" s="47"/>
      <c r="AD671" s="188">
        <f t="shared" si="51"/>
        <v>0</v>
      </c>
    </row>
    <row r="672" spans="1:30" s="44" customFormat="1" ht="25.5">
      <c r="A672" s="25"/>
      <c r="B672" s="125" t="s">
        <v>360</v>
      </c>
      <c r="C672" s="56" t="s">
        <v>71</v>
      </c>
      <c r="D672" s="56">
        <v>3</v>
      </c>
      <c r="E672" s="56">
        <v>11</v>
      </c>
      <c r="F672" s="56">
        <v>1</v>
      </c>
      <c r="G672" s="56">
        <v>921</v>
      </c>
      <c r="H672" s="56"/>
      <c r="I672" s="64" t="s">
        <v>361</v>
      </c>
      <c r="J672" s="5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>
        <f>AB673</f>
        <v>180000</v>
      </c>
      <c r="AC672" s="47"/>
      <c r="AD672" s="188">
        <f t="shared" si="51"/>
        <v>0</v>
      </c>
    </row>
    <row r="673" spans="1:30" s="44" customFormat="1" ht="38.25">
      <c r="A673" s="25"/>
      <c r="B673" s="54" t="s">
        <v>66</v>
      </c>
      <c r="C673" s="56" t="s">
        <v>71</v>
      </c>
      <c r="D673" s="56">
        <v>3</v>
      </c>
      <c r="E673" s="56">
        <v>11</v>
      </c>
      <c r="F673" s="56">
        <v>1</v>
      </c>
      <c r="G673" s="56">
        <v>921</v>
      </c>
      <c r="H673" s="56"/>
      <c r="I673" s="56" t="s">
        <v>361</v>
      </c>
      <c r="J673" s="57" t="s">
        <v>21</v>
      </c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>
        <f>AB674</f>
        <v>180000</v>
      </c>
      <c r="AC673" s="47"/>
      <c r="AD673" s="188">
        <f t="shared" si="51"/>
        <v>0</v>
      </c>
    </row>
    <row r="674" spans="1:30" s="44" customFormat="1" ht="12.75">
      <c r="A674" s="25"/>
      <c r="B674" s="54" t="s">
        <v>49</v>
      </c>
      <c r="C674" s="56" t="s">
        <v>71</v>
      </c>
      <c r="D674" s="56">
        <v>3</v>
      </c>
      <c r="E674" s="56">
        <v>11</v>
      </c>
      <c r="F674" s="56">
        <v>1</v>
      </c>
      <c r="G674" s="56">
        <v>921</v>
      </c>
      <c r="H674" s="56"/>
      <c r="I674" s="56" t="s">
        <v>361</v>
      </c>
      <c r="J674" s="57">
        <v>610</v>
      </c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>
        <f>AB675</f>
        <v>180000</v>
      </c>
      <c r="AC674" s="47"/>
      <c r="AD674" s="188">
        <f t="shared" si="51"/>
        <v>0</v>
      </c>
    </row>
    <row r="675" spans="1:30" s="44" customFormat="1" ht="25.5">
      <c r="A675" s="25"/>
      <c r="B675" s="54" t="s">
        <v>81</v>
      </c>
      <c r="C675" s="56" t="s">
        <v>71</v>
      </c>
      <c r="D675" s="56">
        <v>3</v>
      </c>
      <c r="E675" s="56">
        <v>11</v>
      </c>
      <c r="F675" s="56">
        <v>1</v>
      </c>
      <c r="G675" s="56">
        <v>921</v>
      </c>
      <c r="H675" s="56"/>
      <c r="I675" s="56" t="s">
        <v>361</v>
      </c>
      <c r="J675" s="57">
        <v>612</v>
      </c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>
        <v>180000</v>
      </c>
      <c r="AC675" s="47"/>
      <c r="AD675" s="188">
        <f t="shared" si="51"/>
        <v>0</v>
      </c>
    </row>
    <row r="676" spans="1:30" ht="114.75" hidden="1">
      <c r="A676" s="26" t="s">
        <v>217</v>
      </c>
      <c r="B676" s="141" t="s">
        <v>217</v>
      </c>
      <c r="C676" s="64" t="s">
        <v>71</v>
      </c>
      <c r="D676" s="64">
        <v>3</v>
      </c>
      <c r="E676" s="64">
        <v>11</v>
      </c>
      <c r="F676" s="142"/>
      <c r="G676" s="64">
        <v>921</v>
      </c>
      <c r="H676" s="64" t="s">
        <v>212</v>
      </c>
      <c r="I676" s="64" t="s">
        <v>212</v>
      </c>
      <c r="J676" s="142"/>
      <c r="K676" s="42">
        <f>K677</f>
        <v>0</v>
      </c>
      <c r="L676" s="143"/>
      <c r="M676" s="143"/>
      <c r="N676" s="143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  <c r="AA676" s="143"/>
      <c r="AB676" s="42">
        <f>AB677</f>
        <v>0</v>
      </c>
      <c r="AC676" s="42"/>
      <c r="AD676" s="188" t="e">
        <f t="shared" si="51"/>
        <v>#DIV/0!</v>
      </c>
    </row>
    <row r="677" spans="1:30" ht="38.25" hidden="1">
      <c r="A677" s="20" t="s">
        <v>133</v>
      </c>
      <c r="B677" s="54" t="s">
        <v>133</v>
      </c>
      <c r="C677" s="56" t="s">
        <v>71</v>
      </c>
      <c r="D677" s="56">
        <v>3</v>
      </c>
      <c r="E677" s="56">
        <v>11</v>
      </c>
      <c r="F677" s="158"/>
      <c r="G677" s="56">
        <v>921</v>
      </c>
      <c r="H677" s="56" t="s">
        <v>212</v>
      </c>
      <c r="I677" s="56" t="s">
        <v>212</v>
      </c>
      <c r="J677" s="57">
        <v>600</v>
      </c>
      <c r="K677" s="47">
        <f>K679</f>
        <v>0</v>
      </c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>
        <f>AB679</f>
        <v>0</v>
      </c>
      <c r="AC677" s="47"/>
      <c r="AD677" s="188" t="e">
        <f t="shared" si="51"/>
        <v>#DIV/0!</v>
      </c>
    </row>
    <row r="678" spans="1:30" ht="38.25" hidden="1">
      <c r="A678" s="20" t="s">
        <v>13</v>
      </c>
      <c r="B678" s="54" t="s">
        <v>13</v>
      </c>
      <c r="C678" s="56" t="s">
        <v>71</v>
      </c>
      <c r="D678" s="56">
        <v>3</v>
      </c>
      <c r="E678" s="56">
        <v>11</v>
      </c>
      <c r="F678" s="158"/>
      <c r="G678" s="56">
        <v>921</v>
      </c>
      <c r="H678" s="56" t="s">
        <v>212</v>
      </c>
      <c r="I678" s="56" t="s">
        <v>212</v>
      </c>
      <c r="J678" s="57">
        <v>610</v>
      </c>
      <c r="K678" s="47">
        <f>K679</f>
        <v>0</v>
      </c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>
        <f>AB679</f>
        <v>0</v>
      </c>
      <c r="AC678" s="47"/>
      <c r="AD678" s="188" t="e">
        <f t="shared" si="51"/>
        <v>#DIV/0!</v>
      </c>
    </row>
    <row r="679" spans="1:30" s="3" customFormat="1" ht="38.25" hidden="1">
      <c r="A679" s="25" t="s">
        <v>190</v>
      </c>
      <c r="B679" s="54" t="s">
        <v>190</v>
      </c>
      <c r="C679" s="56" t="s">
        <v>71</v>
      </c>
      <c r="D679" s="56">
        <v>3</v>
      </c>
      <c r="E679" s="56">
        <v>11</v>
      </c>
      <c r="F679" s="158"/>
      <c r="G679" s="56">
        <v>921</v>
      </c>
      <c r="H679" s="56" t="s">
        <v>212</v>
      </c>
      <c r="I679" s="56" t="s">
        <v>212</v>
      </c>
      <c r="J679" s="57">
        <v>612</v>
      </c>
      <c r="K679" s="47">
        <v>0</v>
      </c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>
        <v>0</v>
      </c>
      <c r="AC679" s="47"/>
      <c r="AD679" s="188" t="e">
        <f t="shared" si="51"/>
        <v>#DIV/0!</v>
      </c>
    </row>
    <row r="680" spans="1:30" ht="38.25" hidden="1">
      <c r="A680" s="23" t="s">
        <v>218</v>
      </c>
      <c r="B680" s="63" t="s">
        <v>218</v>
      </c>
      <c r="C680" s="64" t="s">
        <v>71</v>
      </c>
      <c r="D680" s="64">
        <v>3</v>
      </c>
      <c r="E680" s="64">
        <v>11</v>
      </c>
      <c r="F680" s="64">
        <v>1</v>
      </c>
      <c r="G680" s="64">
        <v>921</v>
      </c>
      <c r="H680" s="64">
        <v>55200</v>
      </c>
      <c r="I680" s="64">
        <v>55200</v>
      </c>
      <c r="J680" s="41"/>
      <c r="K680" s="42">
        <f>K681</f>
        <v>0</v>
      </c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>
        <f>AB681</f>
        <v>0</v>
      </c>
      <c r="AC680" s="42"/>
      <c r="AD680" s="188" t="e">
        <f t="shared" si="51"/>
        <v>#DIV/0!</v>
      </c>
    </row>
    <row r="681" spans="1:30" ht="38.25" hidden="1">
      <c r="A681" s="20" t="s">
        <v>133</v>
      </c>
      <c r="B681" s="54" t="s">
        <v>133</v>
      </c>
      <c r="C681" s="56" t="s">
        <v>71</v>
      </c>
      <c r="D681" s="56">
        <v>3</v>
      </c>
      <c r="E681" s="56">
        <v>11</v>
      </c>
      <c r="F681" s="56">
        <v>1</v>
      </c>
      <c r="G681" s="56">
        <v>921</v>
      </c>
      <c r="H681" s="56">
        <v>55200</v>
      </c>
      <c r="I681" s="56">
        <v>55200</v>
      </c>
      <c r="J681" s="57" t="s">
        <v>21</v>
      </c>
      <c r="K681" s="47">
        <f>K682</f>
        <v>0</v>
      </c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>
        <f>AB682</f>
        <v>0</v>
      </c>
      <c r="AC681" s="47"/>
      <c r="AD681" s="188" t="e">
        <f t="shared" si="51"/>
        <v>#DIV/0!</v>
      </c>
    </row>
    <row r="682" spans="1:30" ht="38.25" hidden="1">
      <c r="A682" s="20" t="s">
        <v>13</v>
      </c>
      <c r="B682" s="54" t="s">
        <v>13</v>
      </c>
      <c r="C682" s="56" t="s">
        <v>71</v>
      </c>
      <c r="D682" s="56">
        <v>3</v>
      </c>
      <c r="E682" s="56">
        <v>11</v>
      </c>
      <c r="F682" s="56">
        <v>1</v>
      </c>
      <c r="G682" s="56">
        <v>921</v>
      </c>
      <c r="H682" s="56">
        <v>55200</v>
      </c>
      <c r="I682" s="56">
        <v>55200</v>
      </c>
      <c r="J682" s="57">
        <v>610</v>
      </c>
      <c r="K682" s="47">
        <f>K683</f>
        <v>0</v>
      </c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>
        <f>AB683</f>
        <v>0</v>
      </c>
      <c r="AC682" s="47"/>
      <c r="AD682" s="188" t="e">
        <f t="shared" si="51"/>
        <v>#DIV/0!</v>
      </c>
    </row>
    <row r="683" spans="1:30" s="3" customFormat="1" ht="39.75" customHeight="1" hidden="1">
      <c r="A683" s="25" t="s">
        <v>190</v>
      </c>
      <c r="B683" s="54" t="s">
        <v>190</v>
      </c>
      <c r="C683" s="56" t="s">
        <v>71</v>
      </c>
      <c r="D683" s="56">
        <v>3</v>
      </c>
      <c r="E683" s="56">
        <v>11</v>
      </c>
      <c r="F683" s="56">
        <v>1</v>
      </c>
      <c r="G683" s="56">
        <v>921</v>
      </c>
      <c r="H683" s="56">
        <v>55200</v>
      </c>
      <c r="I683" s="56">
        <v>55200</v>
      </c>
      <c r="J683" s="57">
        <v>612</v>
      </c>
      <c r="K683" s="47">
        <v>0</v>
      </c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>
        <v>0</v>
      </c>
      <c r="AC683" s="47"/>
      <c r="AD683" s="188" t="e">
        <f t="shared" si="51"/>
        <v>#DIV/0!</v>
      </c>
    </row>
    <row r="684" spans="1:30" ht="38.25" hidden="1">
      <c r="A684" s="23" t="s">
        <v>218</v>
      </c>
      <c r="B684" s="63" t="s">
        <v>218</v>
      </c>
      <c r="C684" s="64" t="s">
        <v>71</v>
      </c>
      <c r="D684" s="64">
        <v>3</v>
      </c>
      <c r="E684" s="64">
        <v>11</v>
      </c>
      <c r="F684" s="64">
        <v>1</v>
      </c>
      <c r="G684" s="64">
        <v>921</v>
      </c>
      <c r="H684" s="64" t="s">
        <v>219</v>
      </c>
      <c r="I684" s="64" t="s">
        <v>219</v>
      </c>
      <c r="J684" s="41"/>
      <c r="K684" s="42">
        <f>K685</f>
        <v>0</v>
      </c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>
        <f>AB685</f>
        <v>0</v>
      </c>
      <c r="AC684" s="42"/>
      <c r="AD684" s="188" t="e">
        <f t="shared" si="51"/>
        <v>#DIV/0!</v>
      </c>
    </row>
    <row r="685" spans="1:30" ht="38.25" hidden="1">
      <c r="A685" s="20" t="s">
        <v>133</v>
      </c>
      <c r="B685" s="54" t="s">
        <v>133</v>
      </c>
      <c r="C685" s="56" t="s">
        <v>71</v>
      </c>
      <c r="D685" s="56">
        <v>3</v>
      </c>
      <c r="E685" s="56">
        <v>11</v>
      </c>
      <c r="F685" s="56">
        <v>1</v>
      </c>
      <c r="G685" s="56">
        <v>921</v>
      </c>
      <c r="H685" s="56" t="s">
        <v>219</v>
      </c>
      <c r="I685" s="56" t="s">
        <v>219</v>
      </c>
      <c r="J685" s="57" t="s">
        <v>21</v>
      </c>
      <c r="K685" s="47">
        <f>K686</f>
        <v>0</v>
      </c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>
        <f>AB686</f>
        <v>0</v>
      </c>
      <c r="AC685" s="47"/>
      <c r="AD685" s="188" t="e">
        <f t="shared" si="51"/>
        <v>#DIV/0!</v>
      </c>
    </row>
    <row r="686" spans="1:30" ht="38.25" hidden="1">
      <c r="A686" s="20" t="s">
        <v>13</v>
      </c>
      <c r="B686" s="54" t="s">
        <v>13</v>
      </c>
      <c r="C686" s="56" t="s">
        <v>71</v>
      </c>
      <c r="D686" s="56">
        <v>3</v>
      </c>
      <c r="E686" s="56">
        <v>11</v>
      </c>
      <c r="F686" s="56">
        <v>1</v>
      </c>
      <c r="G686" s="56">
        <v>921</v>
      </c>
      <c r="H686" s="56" t="s">
        <v>219</v>
      </c>
      <c r="I686" s="56" t="s">
        <v>219</v>
      </c>
      <c r="J686" s="57">
        <v>610</v>
      </c>
      <c r="K686" s="47">
        <f>K687</f>
        <v>0</v>
      </c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>
        <f>AB687</f>
        <v>0</v>
      </c>
      <c r="AC686" s="47"/>
      <c r="AD686" s="188" t="e">
        <f t="shared" si="51"/>
        <v>#DIV/0!</v>
      </c>
    </row>
    <row r="687" spans="1:30" s="3" customFormat="1" ht="38.25" hidden="1">
      <c r="A687" s="25" t="s">
        <v>190</v>
      </c>
      <c r="B687" s="54" t="s">
        <v>190</v>
      </c>
      <c r="C687" s="56" t="s">
        <v>71</v>
      </c>
      <c r="D687" s="56">
        <v>3</v>
      </c>
      <c r="E687" s="56">
        <v>11</v>
      </c>
      <c r="F687" s="56">
        <v>1</v>
      </c>
      <c r="G687" s="56">
        <v>921</v>
      </c>
      <c r="H687" s="56" t="s">
        <v>219</v>
      </c>
      <c r="I687" s="56" t="s">
        <v>219</v>
      </c>
      <c r="J687" s="57">
        <v>612</v>
      </c>
      <c r="K687" s="47">
        <v>0</v>
      </c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>
        <v>0</v>
      </c>
      <c r="AC687" s="47"/>
      <c r="AD687" s="188" t="e">
        <f t="shared" si="51"/>
        <v>#DIV/0!</v>
      </c>
    </row>
    <row r="688" spans="1:30" ht="38.25" hidden="1">
      <c r="A688" s="23" t="s">
        <v>218</v>
      </c>
      <c r="B688" s="63" t="s">
        <v>218</v>
      </c>
      <c r="C688" s="64" t="s">
        <v>71</v>
      </c>
      <c r="D688" s="64">
        <v>3</v>
      </c>
      <c r="E688" s="64">
        <v>11</v>
      </c>
      <c r="F688" s="64">
        <v>1</v>
      </c>
      <c r="G688" s="64">
        <v>921</v>
      </c>
      <c r="H688" s="64" t="s">
        <v>220</v>
      </c>
      <c r="I688" s="64" t="s">
        <v>220</v>
      </c>
      <c r="J688" s="41"/>
      <c r="K688" s="42">
        <f>K689</f>
        <v>0</v>
      </c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>
        <f>AB689</f>
        <v>0</v>
      </c>
      <c r="AC688" s="42"/>
      <c r="AD688" s="188" t="e">
        <f t="shared" si="51"/>
        <v>#DIV/0!</v>
      </c>
    </row>
    <row r="689" spans="1:30" ht="38.25" hidden="1">
      <c r="A689" s="20" t="s">
        <v>133</v>
      </c>
      <c r="B689" s="54" t="s">
        <v>133</v>
      </c>
      <c r="C689" s="56" t="s">
        <v>71</v>
      </c>
      <c r="D689" s="56">
        <v>3</v>
      </c>
      <c r="E689" s="56">
        <v>11</v>
      </c>
      <c r="F689" s="56">
        <v>1</v>
      </c>
      <c r="G689" s="56">
        <v>921</v>
      </c>
      <c r="H689" s="56" t="s">
        <v>220</v>
      </c>
      <c r="I689" s="56" t="s">
        <v>220</v>
      </c>
      <c r="J689" s="57" t="s">
        <v>21</v>
      </c>
      <c r="K689" s="47">
        <f>K690</f>
        <v>0</v>
      </c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>
        <f>AB690</f>
        <v>0</v>
      </c>
      <c r="AC689" s="47"/>
      <c r="AD689" s="188" t="e">
        <f t="shared" si="51"/>
        <v>#DIV/0!</v>
      </c>
    </row>
    <row r="690" spans="1:30" ht="38.25" hidden="1">
      <c r="A690" s="20" t="s">
        <v>13</v>
      </c>
      <c r="B690" s="54" t="s">
        <v>13</v>
      </c>
      <c r="C690" s="56" t="s">
        <v>71</v>
      </c>
      <c r="D690" s="56">
        <v>3</v>
      </c>
      <c r="E690" s="56">
        <v>11</v>
      </c>
      <c r="F690" s="56">
        <v>1</v>
      </c>
      <c r="G690" s="56">
        <v>921</v>
      </c>
      <c r="H690" s="56" t="s">
        <v>220</v>
      </c>
      <c r="I690" s="56" t="s">
        <v>220</v>
      </c>
      <c r="J690" s="57">
        <v>610</v>
      </c>
      <c r="K690" s="47">
        <f>K691</f>
        <v>0</v>
      </c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>
        <f>AB691</f>
        <v>0</v>
      </c>
      <c r="AC690" s="47"/>
      <c r="AD690" s="188" t="e">
        <f t="shared" si="51"/>
        <v>#DIV/0!</v>
      </c>
    </row>
    <row r="691" spans="1:30" s="3" customFormat="1" ht="38.25" hidden="1">
      <c r="A691" s="25" t="s">
        <v>190</v>
      </c>
      <c r="B691" s="54" t="s">
        <v>190</v>
      </c>
      <c r="C691" s="56" t="s">
        <v>71</v>
      </c>
      <c r="D691" s="56">
        <v>3</v>
      </c>
      <c r="E691" s="56">
        <v>11</v>
      </c>
      <c r="F691" s="56">
        <v>1</v>
      </c>
      <c r="G691" s="56">
        <v>921</v>
      </c>
      <c r="H691" s="56" t="s">
        <v>220</v>
      </c>
      <c r="I691" s="56" t="s">
        <v>220</v>
      </c>
      <c r="J691" s="57">
        <v>612</v>
      </c>
      <c r="K691" s="47">
        <v>0</v>
      </c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>
        <v>0</v>
      </c>
      <c r="AC691" s="47"/>
      <c r="AD691" s="188" t="e">
        <f t="shared" si="51"/>
        <v>#DIV/0!</v>
      </c>
    </row>
    <row r="692" spans="1:30" ht="70.5" customHeight="1">
      <c r="A692" s="6" t="s">
        <v>94</v>
      </c>
      <c r="B692" s="87" t="s">
        <v>94</v>
      </c>
      <c r="C692" s="88" t="s">
        <v>72</v>
      </c>
      <c r="D692" s="88"/>
      <c r="E692" s="88"/>
      <c r="F692" s="88"/>
      <c r="G692" s="88"/>
      <c r="H692" s="88"/>
      <c r="I692" s="88"/>
      <c r="J692" s="89"/>
      <c r="K692" s="37">
        <f>K694</f>
        <v>17676707.08</v>
      </c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>
        <f>W694</f>
        <v>14749640.14</v>
      </c>
      <c r="X692" s="37"/>
      <c r="Y692" s="37"/>
      <c r="Z692" s="37"/>
      <c r="AA692" s="37"/>
      <c r="AB692" s="37">
        <f>AB694</f>
        <v>14749640.14</v>
      </c>
      <c r="AC692" s="37">
        <f>AC694</f>
        <v>6508917.24</v>
      </c>
      <c r="AD692" s="187">
        <f t="shared" si="51"/>
        <v>44.12932911053381</v>
      </c>
    </row>
    <row r="693" spans="1:30" ht="99.75" customHeight="1">
      <c r="A693" s="6" t="s">
        <v>179</v>
      </c>
      <c r="B693" s="87" t="s">
        <v>179</v>
      </c>
      <c r="C693" s="88" t="s">
        <v>72</v>
      </c>
      <c r="D693" s="88">
        <v>0</v>
      </c>
      <c r="E693" s="88">
        <v>11</v>
      </c>
      <c r="F693" s="88"/>
      <c r="G693" s="88"/>
      <c r="H693" s="88"/>
      <c r="I693" s="88"/>
      <c r="J693" s="89"/>
      <c r="K693" s="37">
        <f>K694</f>
        <v>17676707.08</v>
      </c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>
        <f>W694</f>
        <v>14749640.14</v>
      </c>
      <c r="X693" s="37"/>
      <c r="Y693" s="37"/>
      <c r="Z693" s="37"/>
      <c r="AA693" s="37"/>
      <c r="AB693" s="37">
        <f>AB694</f>
        <v>14749640.14</v>
      </c>
      <c r="AC693" s="37">
        <f>AC694</f>
        <v>6508917.24</v>
      </c>
      <c r="AD693" s="187">
        <f t="shared" si="51"/>
        <v>44.12932911053381</v>
      </c>
    </row>
    <row r="694" spans="1:30" ht="33.75" customHeight="1">
      <c r="A694" s="11" t="s">
        <v>54</v>
      </c>
      <c r="B694" s="147" t="s">
        <v>54</v>
      </c>
      <c r="C694" s="88" t="s">
        <v>72</v>
      </c>
      <c r="D694" s="88">
        <v>0</v>
      </c>
      <c r="E694" s="88">
        <v>11</v>
      </c>
      <c r="F694" s="88">
        <v>1</v>
      </c>
      <c r="G694" s="88">
        <v>961</v>
      </c>
      <c r="H694" s="88"/>
      <c r="I694" s="88"/>
      <c r="J694" s="93"/>
      <c r="K694" s="37">
        <f>K695+K716+K707</f>
        <v>17676707.08</v>
      </c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37">
        <f>W695+W716+W707+W712+W719</f>
        <v>14749640.14</v>
      </c>
      <c r="X694" s="94"/>
      <c r="Y694" s="94"/>
      <c r="Z694" s="94"/>
      <c r="AA694" s="94"/>
      <c r="AB694" s="37">
        <f>AB695+AB716+AB707+AB712+AB719</f>
        <v>14749640.14</v>
      </c>
      <c r="AC694" s="37">
        <f>AC695+AC716+AC707+AC712+AC719</f>
        <v>6508917.24</v>
      </c>
      <c r="AD694" s="187">
        <f t="shared" si="51"/>
        <v>44.12932911053381</v>
      </c>
    </row>
    <row r="695" spans="1:30" ht="45.75" customHeight="1">
      <c r="A695" s="11" t="s">
        <v>65</v>
      </c>
      <c r="B695" s="95" t="s">
        <v>58</v>
      </c>
      <c r="C695" s="88" t="s">
        <v>72</v>
      </c>
      <c r="D695" s="88">
        <v>0</v>
      </c>
      <c r="E695" s="88">
        <v>11</v>
      </c>
      <c r="F695" s="88">
        <v>1</v>
      </c>
      <c r="G695" s="88">
        <v>961</v>
      </c>
      <c r="H695" s="159">
        <v>10040</v>
      </c>
      <c r="I695" s="159">
        <v>80040</v>
      </c>
      <c r="J695" s="93" t="s">
        <v>0</v>
      </c>
      <c r="K695" s="37">
        <f>K696+K701+K704</f>
        <v>6300707.08</v>
      </c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37">
        <f>W696+W701+W704</f>
        <v>6598910.140000001</v>
      </c>
      <c r="X695" s="94"/>
      <c r="Y695" s="94"/>
      <c r="Z695" s="94"/>
      <c r="AA695" s="94"/>
      <c r="AB695" s="37">
        <f>AB696+AB701+AB704</f>
        <v>6598910.140000001</v>
      </c>
      <c r="AC695" s="37">
        <f>AC696+AC701+AC704</f>
        <v>2789768.63</v>
      </c>
      <c r="AD695" s="187">
        <f t="shared" si="51"/>
        <v>42.27620274883755</v>
      </c>
    </row>
    <row r="696" spans="1:30" ht="90.75" customHeight="1">
      <c r="A696" s="5" t="s">
        <v>8</v>
      </c>
      <c r="B696" s="99" t="s">
        <v>8</v>
      </c>
      <c r="C696" s="85" t="s">
        <v>72</v>
      </c>
      <c r="D696" s="85">
        <v>0</v>
      </c>
      <c r="E696" s="85">
        <v>11</v>
      </c>
      <c r="F696" s="85">
        <v>1</v>
      </c>
      <c r="G696" s="85">
        <v>961</v>
      </c>
      <c r="H696" s="160">
        <v>10040</v>
      </c>
      <c r="I696" s="160">
        <v>80040</v>
      </c>
      <c r="J696" s="100" t="s">
        <v>9</v>
      </c>
      <c r="K696" s="34">
        <f>K697</f>
        <v>5768442.01</v>
      </c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>
        <f>W697</f>
        <v>6043597.07</v>
      </c>
      <c r="X696" s="34"/>
      <c r="Y696" s="34"/>
      <c r="Z696" s="34"/>
      <c r="AA696" s="34"/>
      <c r="AB696" s="34">
        <f>AB697</f>
        <v>6043597.07</v>
      </c>
      <c r="AC696" s="34">
        <f>AC697</f>
        <v>2600672.58</v>
      </c>
      <c r="AD696" s="189">
        <f t="shared" si="51"/>
        <v>43.031865789159895</v>
      </c>
    </row>
    <row r="697" spans="1:30" ht="38.25">
      <c r="A697" s="5" t="s">
        <v>10</v>
      </c>
      <c r="B697" s="99" t="s">
        <v>10</v>
      </c>
      <c r="C697" s="85" t="s">
        <v>72</v>
      </c>
      <c r="D697" s="85">
        <v>0</v>
      </c>
      <c r="E697" s="85">
        <v>11</v>
      </c>
      <c r="F697" s="85">
        <v>1</v>
      </c>
      <c r="G697" s="85">
        <v>961</v>
      </c>
      <c r="H697" s="160">
        <v>10040</v>
      </c>
      <c r="I697" s="160">
        <v>80040</v>
      </c>
      <c r="J697" s="100" t="s">
        <v>11</v>
      </c>
      <c r="K697" s="34">
        <f>K698+K699+K700</f>
        <v>5768442.01</v>
      </c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>
        <f>W698+W699+W700</f>
        <v>6043597.07</v>
      </c>
      <c r="X697" s="34"/>
      <c r="Y697" s="34"/>
      <c r="Z697" s="34"/>
      <c r="AA697" s="34"/>
      <c r="AB697" s="34">
        <f>AB698+AB699+AB700</f>
        <v>6043597.07</v>
      </c>
      <c r="AC697" s="34">
        <f>AC698+AC699+AC700</f>
        <v>2600672.58</v>
      </c>
      <c r="AD697" s="189">
        <f t="shared" si="51"/>
        <v>43.031865789159895</v>
      </c>
    </row>
    <row r="698" spans="1:30" s="3" customFormat="1" ht="25.5">
      <c r="A698" s="5" t="s">
        <v>164</v>
      </c>
      <c r="B698" s="99" t="s">
        <v>164</v>
      </c>
      <c r="C698" s="85" t="s">
        <v>72</v>
      </c>
      <c r="D698" s="85">
        <v>0</v>
      </c>
      <c r="E698" s="85">
        <v>11</v>
      </c>
      <c r="F698" s="85">
        <v>1</v>
      </c>
      <c r="G698" s="85">
        <v>961</v>
      </c>
      <c r="H698" s="160">
        <v>10040</v>
      </c>
      <c r="I698" s="160">
        <v>80040</v>
      </c>
      <c r="J698" s="100">
        <v>121</v>
      </c>
      <c r="K698" s="34">
        <v>4229986.18</v>
      </c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>
        <v>4441713.57</v>
      </c>
      <c r="X698" s="34"/>
      <c r="Y698" s="34"/>
      <c r="Z698" s="34"/>
      <c r="AA698" s="34"/>
      <c r="AB698" s="34">
        <v>4441713.57</v>
      </c>
      <c r="AC698" s="34">
        <v>1960702.74</v>
      </c>
      <c r="AD698" s="189">
        <f t="shared" si="51"/>
        <v>44.14293513302795</v>
      </c>
    </row>
    <row r="699" spans="1:30" ht="51">
      <c r="A699" s="5" t="s">
        <v>57</v>
      </c>
      <c r="B699" s="99" t="s">
        <v>57</v>
      </c>
      <c r="C699" s="85" t="s">
        <v>72</v>
      </c>
      <c r="D699" s="85">
        <v>0</v>
      </c>
      <c r="E699" s="85">
        <v>11</v>
      </c>
      <c r="F699" s="85">
        <v>1</v>
      </c>
      <c r="G699" s="85">
        <v>961</v>
      </c>
      <c r="H699" s="160">
        <v>10040</v>
      </c>
      <c r="I699" s="160">
        <v>80040</v>
      </c>
      <c r="J699" s="100">
        <v>122</v>
      </c>
      <c r="K699" s="34">
        <v>200600</v>
      </c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>
        <v>200086</v>
      </c>
      <c r="X699" s="34"/>
      <c r="Y699" s="34"/>
      <c r="Z699" s="34"/>
      <c r="AA699" s="34"/>
      <c r="AB699" s="34">
        <v>200086</v>
      </c>
      <c r="AC699" s="34">
        <v>75085.71</v>
      </c>
      <c r="AD699" s="189">
        <f t="shared" si="51"/>
        <v>37.52671851104026</v>
      </c>
    </row>
    <row r="700" spans="1:30" ht="63.75">
      <c r="A700" s="5" t="s">
        <v>132</v>
      </c>
      <c r="B700" s="99" t="s">
        <v>132</v>
      </c>
      <c r="C700" s="85" t="s">
        <v>72</v>
      </c>
      <c r="D700" s="85">
        <v>0</v>
      </c>
      <c r="E700" s="85">
        <v>11</v>
      </c>
      <c r="F700" s="85">
        <v>1</v>
      </c>
      <c r="G700" s="85">
        <v>961</v>
      </c>
      <c r="H700" s="160">
        <v>10040</v>
      </c>
      <c r="I700" s="160">
        <v>80040</v>
      </c>
      <c r="J700" s="100">
        <v>129</v>
      </c>
      <c r="K700" s="34">
        <v>1337855.83</v>
      </c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>
        <v>1401797.5</v>
      </c>
      <c r="X700" s="34"/>
      <c r="Y700" s="34"/>
      <c r="Z700" s="34"/>
      <c r="AA700" s="34"/>
      <c r="AB700" s="34">
        <v>1401797.5</v>
      </c>
      <c r="AC700" s="34">
        <v>564884.13</v>
      </c>
      <c r="AD700" s="189">
        <f t="shared" si="51"/>
        <v>40.29712779484911</v>
      </c>
    </row>
    <row r="701" spans="1:30" ht="38.25">
      <c r="A701" s="5" t="s">
        <v>133</v>
      </c>
      <c r="B701" s="99" t="s">
        <v>133</v>
      </c>
      <c r="C701" s="85" t="s">
        <v>72</v>
      </c>
      <c r="D701" s="85">
        <v>0</v>
      </c>
      <c r="E701" s="85">
        <v>11</v>
      </c>
      <c r="F701" s="85">
        <v>1</v>
      </c>
      <c r="G701" s="85">
        <v>961</v>
      </c>
      <c r="H701" s="160">
        <v>10040</v>
      </c>
      <c r="I701" s="160">
        <v>80040</v>
      </c>
      <c r="J701" s="100" t="s">
        <v>12</v>
      </c>
      <c r="K701" s="34">
        <f>K702</f>
        <v>525600.07</v>
      </c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>
        <f>W702</f>
        <v>555313.07</v>
      </c>
      <c r="X701" s="34"/>
      <c r="Y701" s="34"/>
      <c r="Z701" s="34"/>
      <c r="AA701" s="34"/>
      <c r="AB701" s="34">
        <f>AB702</f>
        <v>555313.07</v>
      </c>
      <c r="AC701" s="34">
        <f>AC702</f>
        <v>189096.05</v>
      </c>
      <c r="AD701" s="189">
        <f t="shared" si="51"/>
        <v>34.052151878939206</v>
      </c>
    </row>
    <row r="702" spans="1:30" ht="38.25">
      <c r="A702" s="5" t="s">
        <v>13</v>
      </c>
      <c r="B702" s="99" t="s">
        <v>13</v>
      </c>
      <c r="C702" s="85" t="s">
        <v>72</v>
      </c>
      <c r="D702" s="85">
        <v>0</v>
      </c>
      <c r="E702" s="85">
        <v>11</v>
      </c>
      <c r="F702" s="85">
        <v>1</v>
      </c>
      <c r="G702" s="85">
        <v>961</v>
      </c>
      <c r="H702" s="160">
        <v>10040</v>
      </c>
      <c r="I702" s="160">
        <v>80040</v>
      </c>
      <c r="J702" s="100" t="s">
        <v>14</v>
      </c>
      <c r="K702" s="34">
        <f>K703</f>
        <v>525600.07</v>
      </c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>
        <f>W703</f>
        <v>555313.07</v>
      </c>
      <c r="X702" s="34"/>
      <c r="Y702" s="34"/>
      <c r="Z702" s="34"/>
      <c r="AA702" s="34"/>
      <c r="AB702" s="34">
        <f>AB703</f>
        <v>555313.07</v>
      </c>
      <c r="AC702" s="34">
        <f>AC703</f>
        <v>189096.05</v>
      </c>
      <c r="AD702" s="189">
        <f t="shared" si="51"/>
        <v>34.052151878939206</v>
      </c>
    </row>
    <row r="703" spans="1:30" ht="38.25">
      <c r="A703" s="9" t="s">
        <v>134</v>
      </c>
      <c r="B703" s="99" t="s">
        <v>134</v>
      </c>
      <c r="C703" s="85" t="s">
        <v>72</v>
      </c>
      <c r="D703" s="85">
        <v>0</v>
      </c>
      <c r="E703" s="85">
        <v>11</v>
      </c>
      <c r="F703" s="85">
        <v>1</v>
      </c>
      <c r="G703" s="85">
        <v>961</v>
      </c>
      <c r="H703" s="160">
        <v>10040</v>
      </c>
      <c r="I703" s="160">
        <v>80040</v>
      </c>
      <c r="J703" s="100">
        <v>244</v>
      </c>
      <c r="K703" s="34">
        <v>525600.07</v>
      </c>
      <c r="L703" s="34"/>
      <c r="M703" s="34"/>
      <c r="N703" s="34"/>
      <c r="O703" s="34"/>
      <c r="P703" s="34"/>
      <c r="Q703" s="34"/>
      <c r="R703" s="34"/>
      <c r="S703" s="34"/>
      <c r="T703" s="34">
        <v>28614</v>
      </c>
      <c r="U703" s="34"/>
      <c r="V703" s="34"/>
      <c r="W703" s="34">
        <v>555313.07</v>
      </c>
      <c r="X703" s="34"/>
      <c r="Y703" s="34"/>
      <c r="Z703" s="34"/>
      <c r="AA703" s="34"/>
      <c r="AB703" s="34">
        <v>555313.07</v>
      </c>
      <c r="AC703" s="34">
        <v>189096.05</v>
      </c>
      <c r="AD703" s="189">
        <f t="shared" si="51"/>
        <v>34.052151878939206</v>
      </c>
    </row>
    <row r="704" spans="1:30" ht="12.75" hidden="1">
      <c r="A704" s="5" t="s">
        <v>15</v>
      </c>
      <c r="B704" s="99" t="s">
        <v>15</v>
      </c>
      <c r="C704" s="85" t="s">
        <v>72</v>
      </c>
      <c r="D704" s="85">
        <v>0</v>
      </c>
      <c r="E704" s="85">
        <v>11</v>
      </c>
      <c r="F704" s="85">
        <v>1</v>
      </c>
      <c r="G704" s="85">
        <v>961</v>
      </c>
      <c r="H704" s="160">
        <v>10040</v>
      </c>
      <c r="I704" s="160">
        <v>80040</v>
      </c>
      <c r="J704" s="100" t="s">
        <v>16</v>
      </c>
      <c r="K704" s="34">
        <f>K705</f>
        <v>6665</v>
      </c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176">
        <f>AB705</f>
        <v>0</v>
      </c>
      <c r="AC704" s="34"/>
      <c r="AD704" s="187" t="e">
        <f t="shared" si="51"/>
        <v>#DIV/0!</v>
      </c>
    </row>
    <row r="705" spans="1:30" ht="12.75" hidden="1">
      <c r="A705" s="5" t="s">
        <v>42</v>
      </c>
      <c r="B705" s="99" t="s">
        <v>42</v>
      </c>
      <c r="C705" s="85" t="s">
        <v>72</v>
      </c>
      <c r="D705" s="85">
        <v>0</v>
      </c>
      <c r="E705" s="85">
        <v>11</v>
      </c>
      <c r="F705" s="85">
        <v>1</v>
      </c>
      <c r="G705" s="85">
        <v>961</v>
      </c>
      <c r="H705" s="160">
        <v>10040</v>
      </c>
      <c r="I705" s="160">
        <v>80040</v>
      </c>
      <c r="J705" s="100">
        <v>850</v>
      </c>
      <c r="K705" s="34">
        <f>K706</f>
        <v>6665</v>
      </c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176">
        <f>AB706+AB711</f>
        <v>0</v>
      </c>
      <c r="AC705" s="34"/>
      <c r="AD705" s="187" t="e">
        <f t="shared" si="51"/>
        <v>#DIV/0!</v>
      </c>
    </row>
    <row r="706" spans="1:30" ht="12.75" hidden="1">
      <c r="A706" s="5" t="s">
        <v>137</v>
      </c>
      <c r="B706" s="99" t="s">
        <v>137</v>
      </c>
      <c r="C706" s="85" t="s">
        <v>72</v>
      </c>
      <c r="D706" s="85">
        <v>0</v>
      </c>
      <c r="E706" s="85">
        <v>11</v>
      </c>
      <c r="F706" s="85">
        <v>1</v>
      </c>
      <c r="G706" s="85">
        <v>961</v>
      </c>
      <c r="H706" s="160">
        <v>10040</v>
      </c>
      <c r="I706" s="160">
        <v>80040</v>
      </c>
      <c r="J706" s="100" t="s">
        <v>20</v>
      </c>
      <c r="K706" s="34">
        <v>6665</v>
      </c>
      <c r="L706" s="34"/>
      <c r="M706" s="34"/>
      <c r="N706" s="34">
        <v>-6080</v>
      </c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176">
        <v>0</v>
      </c>
      <c r="AC706" s="34"/>
      <c r="AD706" s="187" t="e">
        <f t="shared" si="51"/>
        <v>#DIV/0!</v>
      </c>
    </row>
    <row r="707" spans="1:30" s="66" customFormat="1" ht="12.75" hidden="1">
      <c r="A707" s="63" t="s">
        <v>56</v>
      </c>
      <c r="B707" s="63" t="s">
        <v>56</v>
      </c>
      <c r="C707" s="64" t="s">
        <v>72</v>
      </c>
      <c r="D707" s="64">
        <v>0</v>
      </c>
      <c r="E707" s="64">
        <v>11</v>
      </c>
      <c r="F707" s="64"/>
      <c r="G707" s="64">
        <v>961</v>
      </c>
      <c r="H707" s="65">
        <v>10140</v>
      </c>
      <c r="I707" s="65">
        <v>10140</v>
      </c>
      <c r="J707" s="41"/>
      <c r="K707" s="42">
        <f>K708</f>
        <v>0</v>
      </c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>
        <f>AB708</f>
        <v>0</v>
      </c>
      <c r="AC707" s="42"/>
      <c r="AD707" s="187" t="e">
        <f t="shared" si="51"/>
        <v>#DIV/0!</v>
      </c>
    </row>
    <row r="708" spans="1:30" s="66" customFormat="1" ht="13.5" customHeight="1" hidden="1">
      <c r="A708" s="54" t="s">
        <v>56</v>
      </c>
      <c r="B708" s="54" t="s">
        <v>56</v>
      </c>
      <c r="C708" s="56" t="s">
        <v>72</v>
      </c>
      <c r="D708" s="56">
        <v>0</v>
      </c>
      <c r="E708" s="56">
        <v>11</v>
      </c>
      <c r="F708" s="56"/>
      <c r="G708" s="56">
        <v>961</v>
      </c>
      <c r="H708" s="67">
        <v>10140</v>
      </c>
      <c r="I708" s="67">
        <v>10140</v>
      </c>
      <c r="J708" s="57">
        <v>900</v>
      </c>
      <c r="K708" s="47">
        <f>K709</f>
        <v>0</v>
      </c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>
        <f>AB709</f>
        <v>0</v>
      </c>
      <c r="AC708" s="47"/>
      <c r="AD708" s="187" t="e">
        <f t="shared" si="51"/>
        <v>#DIV/0!</v>
      </c>
    </row>
    <row r="709" spans="1:30" s="66" customFormat="1" ht="12.75" hidden="1">
      <c r="A709" s="54" t="s">
        <v>56</v>
      </c>
      <c r="B709" s="54" t="s">
        <v>56</v>
      </c>
      <c r="C709" s="56" t="s">
        <v>72</v>
      </c>
      <c r="D709" s="56">
        <v>0</v>
      </c>
      <c r="E709" s="56">
        <v>11</v>
      </c>
      <c r="F709" s="56"/>
      <c r="G709" s="56">
        <v>961</v>
      </c>
      <c r="H709" s="67">
        <v>10140</v>
      </c>
      <c r="I709" s="67">
        <v>10140</v>
      </c>
      <c r="J709" s="57">
        <v>990</v>
      </c>
      <c r="K709" s="47">
        <f>K710</f>
        <v>0</v>
      </c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>
        <f>AB710</f>
        <v>0</v>
      </c>
      <c r="AC709" s="47"/>
      <c r="AD709" s="187" t="e">
        <f t="shared" si="51"/>
        <v>#DIV/0!</v>
      </c>
    </row>
    <row r="710" spans="1:30" s="43" customFormat="1" ht="12.75" hidden="1">
      <c r="A710" s="54" t="s">
        <v>56</v>
      </c>
      <c r="B710" s="54" t="s">
        <v>56</v>
      </c>
      <c r="C710" s="56" t="s">
        <v>72</v>
      </c>
      <c r="D710" s="56">
        <v>0</v>
      </c>
      <c r="E710" s="56">
        <v>11</v>
      </c>
      <c r="F710" s="56"/>
      <c r="G710" s="56">
        <v>961</v>
      </c>
      <c r="H710" s="67">
        <v>10140</v>
      </c>
      <c r="I710" s="67">
        <v>10140</v>
      </c>
      <c r="J710" s="57">
        <v>999</v>
      </c>
      <c r="K710" s="47">
        <v>0</v>
      </c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>
        <v>0</v>
      </c>
      <c r="AC710" s="47"/>
      <c r="AD710" s="187" t="e">
        <f t="shared" si="51"/>
        <v>#DIV/0!</v>
      </c>
    </row>
    <row r="711" spans="1:30" s="43" customFormat="1" ht="12.75" hidden="1">
      <c r="A711" s="19" t="s">
        <v>214</v>
      </c>
      <c r="B711" s="63" t="s">
        <v>214</v>
      </c>
      <c r="C711" s="64" t="s">
        <v>72</v>
      </c>
      <c r="D711" s="64">
        <v>0</v>
      </c>
      <c r="E711" s="64">
        <v>11</v>
      </c>
      <c r="F711" s="64">
        <v>1</v>
      </c>
      <c r="G711" s="64">
        <v>961</v>
      </c>
      <c r="H711" s="65">
        <v>10040</v>
      </c>
      <c r="I711" s="65">
        <v>10040</v>
      </c>
      <c r="J711" s="41">
        <v>853</v>
      </c>
      <c r="K711" s="42"/>
      <c r="L711" s="42"/>
      <c r="M711" s="42"/>
      <c r="N711" s="42">
        <v>6080</v>
      </c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>
        <v>0</v>
      </c>
      <c r="AC711" s="42"/>
      <c r="AD711" s="187" t="e">
        <f t="shared" si="51"/>
        <v>#DIV/0!</v>
      </c>
    </row>
    <row r="712" spans="1:30" s="43" customFormat="1" ht="38.25" hidden="1">
      <c r="A712" s="19" t="s">
        <v>225</v>
      </c>
      <c r="B712" s="125" t="s">
        <v>225</v>
      </c>
      <c r="C712" s="64" t="s">
        <v>72</v>
      </c>
      <c r="D712" s="64">
        <v>0</v>
      </c>
      <c r="E712" s="64">
        <v>11</v>
      </c>
      <c r="F712" s="64">
        <v>1</v>
      </c>
      <c r="G712" s="64">
        <v>961</v>
      </c>
      <c r="H712" s="64">
        <v>10042</v>
      </c>
      <c r="I712" s="64">
        <v>80070</v>
      </c>
      <c r="J712" s="74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2">
        <f>AB713</f>
        <v>0</v>
      </c>
      <c r="AC712" s="42"/>
      <c r="AD712" s="187" t="e">
        <f t="shared" si="51"/>
        <v>#DIV/0!</v>
      </c>
    </row>
    <row r="713" spans="1:30" s="43" customFormat="1" ht="38.25" hidden="1">
      <c r="A713" s="20" t="s">
        <v>133</v>
      </c>
      <c r="B713" s="54" t="s">
        <v>133</v>
      </c>
      <c r="C713" s="56" t="s">
        <v>72</v>
      </c>
      <c r="D713" s="56">
        <v>0</v>
      </c>
      <c r="E713" s="56">
        <v>11</v>
      </c>
      <c r="F713" s="56">
        <v>1</v>
      </c>
      <c r="G713" s="56">
        <v>961</v>
      </c>
      <c r="H713" s="56">
        <v>10042</v>
      </c>
      <c r="I713" s="56">
        <v>80070</v>
      </c>
      <c r="J713" s="57" t="s">
        <v>12</v>
      </c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>
        <f>AB714</f>
        <v>0</v>
      </c>
      <c r="AC713" s="47"/>
      <c r="AD713" s="187" t="e">
        <f t="shared" si="51"/>
        <v>#DIV/0!</v>
      </c>
    </row>
    <row r="714" spans="1:30" s="43" customFormat="1" ht="38.25" hidden="1">
      <c r="A714" s="20" t="s">
        <v>13</v>
      </c>
      <c r="B714" s="54" t="s">
        <v>13</v>
      </c>
      <c r="C714" s="56" t="s">
        <v>72</v>
      </c>
      <c r="D714" s="56">
        <v>0</v>
      </c>
      <c r="E714" s="56">
        <v>11</v>
      </c>
      <c r="F714" s="56">
        <v>1</v>
      </c>
      <c r="G714" s="56">
        <v>961</v>
      </c>
      <c r="H714" s="56">
        <v>10042</v>
      </c>
      <c r="I714" s="56">
        <v>80070</v>
      </c>
      <c r="J714" s="57" t="s">
        <v>14</v>
      </c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>
        <f>AB715</f>
        <v>0</v>
      </c>
      <c r="AC714" s="47"/>
      <c r="AD714" s="187" t="e">
        <f t="shared" si="51"/>
        <v>#DIV/0!</v>
      </c>
    </row>
    <row r="715" spans="1:30" s="43" customFormat="1" ht="38.25" hidden="1">
      <c r="A715" s="25" t="s">
        <v>134</v>
      </c>
      <c r="B715" s="54" t="s">
        <v>134</v>
      </c>
      <c r="C715" s="56" t="s">
        <v>72</v>
      </c>
      <c r="D715" s="56">
        <v>0</v>
      </c>
      <c r="E715" s="56">
        <v>11</v>
      </c>
      <c r="F715" s="56">
        <v>1</v>
      </c>
      <c r="G715" s="56">
        <v>961</v>
      </c>
      <c r="H715" s="56">
        <v>10042</v>
      </c>
      <c r="I715" s="56">
        <v>80070</v>
      </c>
      <c r="J715" s="57">
        <v>244</v>
      </c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>
        <v>229537.79</v>
      </c>
      <c r="W715" s="47"/>
      <c r="X715" s="47"/>
      <c r="Y715" s="47"/>
      <c r="Z715" s="47"/>
      <c r="AA715" s="47"/>
      <c r="AB715" s="47">
        <v>0</v>
      </c>
      <c r="AC715" s="47"/>
      <c r="AD715" s="187" t="e">
        <f t="shared" si="51"/>
        <v>#DIV/0!</v>
      </c>
    </row>
    <row r="716" spans="1:30" ht="19.5" customHeight="1">
      <c r="A716" s="14" t="s">
        <v>74</v>
      </c>
      <c r="B716" s="95" t="s">
        <v>55</v>
      </c>
      <c r="C716" s="88" t="s">
        <v>72</v>
      </c>
      <c r="D716" s="88">
        <v>0</v>
      </c>
      <c r="E716" s="88">
        <v>11</v>
      </c>
      <c r="F716" s="88">
        <v>1</v>
      </c>
      <c r="G716" s="88">
        <v>961</v>
      </c>
      <c r="H716" s="88">
        <v>14000</v>
      </c>
      <c r="I716" s="88">
        <v>83000</v>
      </c>
      <c r="J716" s="93" t="s">
        <v>0</v>
      </c>
      <c r="K716" s="37">
        <f>K717</f>
        <v>11376000</v>
      </c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37">
        <f>W717</f>
        <v>8144650</v>
      </c>
      <c r="X716" s="94"/>
      <c r="Y716" s="94"/>
      <c r="Z716" s="94"/>
      <c r="AA716" s="94"/>
      <c r="AB716" s="37">
        <f>AB717</f>
        <v>8144650</v>
      </c>
      <c r="AC716" s="37">
        <f>AC717</f>
        <v>3716115.61</v>
      </c>
      <c r="AD716" s="187">
        <f t="shared" si="51"/>
        <v>45.62646166501937</v>
      </c>
    </row>
    <row r="717" spans="1:30" ht="25.5">
      <c r="A717" s="5" t="s">
        <v>35</v>
      </c>
      <c r="B717" s="99" t="s">
        <v>35</v>
      </c>
      <c r="C717" s="85" t="s">
        <v>72</v>
      </c>
      <c r="D717" s="85">
        <v>0</v>
      </c>
      <c r="E717" s="85">
        <v>11</v>
      </c>
      <c r="F717" s="85">
        <v>1</v>
      </c>
      <c r="G717" s="85">
        <v>961</v>
      </c>
      <c r="H717" s="85">
        <v>14000</v>
      </c>
      <c r="I717" s="85">
        <v>83000</v>
      </c>
      <c r="J717" s="100" t="s">
        <v>36</v>
      </c>
      <c r="K717" s="34">
        <f>K718</f>
        <v>11376000</v>
      </c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>
        <f>W718</f>
        <v>8144650</v>
      </c>
      <c r="X717" s="34"/>
      <c r="Y717" s="34"/>
      <c r="Z717" s="34"/>
      <c r="AA717" s="34"/>
      <c r="AB717" s="34">
        <f>AB718</f>
        <v>8144650</v>
      </c>
      <c r="AC717" s="34">
        <f>AC718</f>
        <v>3716115.61</v>
      </c>
      <c r="AD717" s="189">
        <f t="shared" si="51"/>
        <v>45.62646166501937</v>
      </c>
    </row>
    <row r="718" spans="1:30" ht="12.75">
      <c r="A718" s="5" t="s">
        <v>55</v>
      </c>
      <c r="B718" s="99" t="s">
        <v>55</v>
      </c>
      <c r="C718" s="85" t="s">
        <v>72</v>
      </c>
      <c r="D718" s="85">
        <v>0</v>
      </c>
      <c r="E718" s="85">
        <v>11</v>
      </c>
      <c r="F718" s="85">
        <v>1</v>
      </c>
      <c r="G718" s="85">
        <v>961</v>
      </c>
      <c r="H718" s="85">
        <v>14000</v>
      </c>
      <c r="I718" s="85">
        <v>83000</v>
      </c>
      <c r="J718" s="100">
        <v>730</v>
      </c>
      <c r="K718" s="34">
        <v>11376000</v>
      </c>
      <c r="L718" s="34"/>
      <c r="M718" s="34">
        <v>-1500000</v>
      </c>
      <c r="N718" s="34"/>
      <c r="O718" s="34"/>
      <c r="P718" s="34"/>
      <c r="Q718" s="34"/>
      <c r="R718" s="34"/>
      <c r="S718" s="34"/>
      <c r="T718" s="34"/>
      <c r="U718" s="34"/>
      <c r="V718" s="34"/>
      <c r="W718" s="34">
        <v>8144650</v>
      </c>
      <c r="X718" s="34"/>
      <c r="Y718" s="34"/>
      <c r="Z718" s="34"/>
      <c r="AA718" s="34"/>
      <c r="AB718" s="34">
        <v>8144650</v>
      </c>
      <c r="AC718" s="34">
        <v>3716115.61</v>
      </c>
      <c r="AD718" s="189">
        <f t="shared" si="51"/>
        <v>45.62646166501937</v>
      </c>
    </row>
    <row r="719" spans="1:30" s="3" customFormat="1" ht="25.5">
      <c r="A719" s="6"/>
      <c r="B719" s="87" t="s">
        <v>318</v>
      </c>
      <c r="C719" s="88" t="s">
        <v>72</v>
      </c>
      <c r="D719" s="88">
        <v>0</v>
      </c>
      <c r="E719" s="88">
        <v>11</v>
      </c>
      <c r="F719" s="88">
        <v>1</v>
      </c>
      <c r="G719" s="88">
        <v>961</v>
      </c>
      <c r="H719" s="88"/>
      <c r="I719" s="88">
        <v>83360</v>
      </c>
      <c r="J719" s="89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>
        <f>W720</f>
        <v>6080</v>
      </c>
      <c r="X719" s="37"/>
      <c r="Y719" s="37"/>
      <c r="Z719" s="37"/>
      <c r="AA719" s="37"/>
      <c r="AB719" s="37">
        <f>AB720</f>
        <v>6080</v>
      </c>
      <c r="AC719" s="37">
        <f>AC720</f>
        <v>3033</v>
      </c>
      <c r="AD719" s="187">
        <f t="shared" si="51"/>
        <v>49.88486842105263</v>
      </c>
    </row>
    <row r="720" spans="1:30" ht="12.75">
      <c r="A720" s="5"/>
      <c r="B720" s="99" t="s">
        <v>15</v>
      </c>
      <c r="C720" s="85" t="s">
        <v>72</v>
      </c>
      <c r="D720" s="85">
        <v>0</v>
      </c>
      <c r="E720" s="85">
        <v>11</v>
      </c>
      <c r="F720" s="85">
        <v>1</v>
      </c>
      <c r="G720" s="85">
        <v>961</v>
      </c>
      <c r="H720" s="85"/>
      <c r="I720" s="85">
        <v>83360</v>
      </c>
      <c r="J720" s="100">
        <v>800</v>
      </c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>
        <f>W721</f>
        <v>6080</v>
      </c>
      <c r="X720" s="34"/>
      <c r="Y720" s="34"/>
      <c r="Z720" s="34"/>
      <c r="AA720" s="34"/>
      <c r="AB720" s="34">
        <f>AB721</f>
        <v>6080</v>
      </c>
      <c r="AC720" s="34">
        <f>AC721</f>
        <v>3033</v>
      </c>
      <c r="AD720" s="189">
        <f t="shared" si="51"/>
        <v>49.88486842105263</v>
      </c>
    </row>
    <row r="721" spans="1:30" ht="12.75">
      <c r="A721" s="5"/>
      <c r="B721" s="99" t="s">
        <v>42</v>
      </c>
      <c r="C721" s="85" t="s">
        <v>72</v>
      </c>
      <c r="D721" s="85">
        <v>0</v>
      </c>
      <c r="E721" s="85">
        <v>11</v>
      </c>
      <c r="F721" s="85">
        <v>1</v>
      </c>
      <c r="G721" s="85">
        <v>961</v>
      </c>
      <c r="H721" s="85"/>
      <c r="I721" s="85">
        <v>83360</v>
      </c>
      <c r="J721" s="100">
        <v>850</v>
      </c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>
        <f>W722+W723</f>
        <v>6080</v>
      </c>
      <c r="X721" s="34"/>
      <c r="Y721" s="34"/>
      <c r="Z721" s="34"/>
      <c r="AA721" s="34"/>
      <c r="AB721" s="34">
        <f>AB722+AB723</f>
        <v>6080</v>
      </c>
      <c r="AC721" s="34">
        <f>AC722+AC723</f>
        <v>3033</v>
      </c>
      <c r="AD721" s="189">
        <f t="shared" si="51"/>
        <v>49.88486842105263</v>
      </c>
    </row>
    <row r="722" spans="1:30" s="40" customFormat="1" ht="12.75" hidden="1">
      <c r="A722" s="20"/>
      <c r="B722" s="54" t="s">
        <v>137</v>
      </c>
      <c r="C722" s="56" t="s">
        <v>72</v>
      </c>
      <c r="D722" s="56">
        <v>0</v>
      </c>
      <c r="E722" s="56">
        <v>11</v>
      </c>
      <c r="F722" s="56">
        <v>1</v>
      </c>
      <c r="G722" s="56">
        <v>961</v>
      </c>
      <c r="H722" s="56"/>
      <c r="I722" s="56">
        <v>83360</v>
      </c>
      <c r="J722" s="57">
        <v>852</v>
      </c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>
        <v>0</v>
      </c>
      <c r="AC722" s="47"/>
      <c r="AD722" s="189" t="e">
        <f aca="true" t="shared" si="54" ref="AD722:AD785">AC722/AB722*100</f>
        <v>#DIV/0!</v>
      </c>
    </row>
    <row r="723" spans="1:30" ht="12.75">
      <c r="A723" s="5"/>
      <c r="B723" s="161" t="s">
        <v>214</v>
      </c>
      <c r="C723" s="85" t="s">
        <v>72</v>
      </c>
      <c r="D723" s="85">
        <v>0</v>
      </c>
      <c r="E723" s="85">
        <v>11</v>
      </c>
      <c r="F723" s="85">
        <v>1</v>
      </c>
      <c r="G723" s="85">
        <v>961</v>
      </c>
      <c r="H723" s="85"/>
      <c r="I723" s="85">
        <v>83360</v>
      </c>
      <c r="J723" s="100">
        <v>853</v>
      </c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>
        <v>6080</v>
      </c>
      <c r="X723" s="34"/>
      <c r="Y723" s="34"/>
      <c r="Z723" s="34"/>
      <c r="AA723" s="34"/>
      <c r="AB723" s="34">
        <v>6080</v>
      </c>
      <c r="AC723" s="34">
        <v>3033</v>
      </c>
      <c r="AD723" s="189">
        <f t="shared" si="54"/>
        <v>49.88486842105263</v>
      </c>
    </row>
    <row r="724" spans="1:30" s="3" customFormat="1" ht="84.75" customHeight="1">
      <c r="A724" s="12" t="s">
        <v>197</v>
      </c>
      <c r="B724" s="148" t="s">
        <v>197</v>
      </c>
      <c r="C724" s="96" t="s">
        <v>127</v>
      </c>
      <c r="D724" s="88"/>
      <c r="E724" s="88"/>
      <c r="F724" s="88"/>
      <c r="G724" s="88"/>
      <c r="H724" s="88"/>
      <c r="I724" s="88"/>
      <c r="J724" s="89"/>
      <c r="K724" s="37">
        <f>K725+K751+K760</f>
        <v>17355329.65</v>
      </c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>
        <f>W725+W751+W760+W783</f>
        <v>16492523</v>
      </c>
      <c r="X724" s="37"/>
      <c r="Y724" s="37"/>
      <c r="Z724" s="37"/>
      <c r="AA724" s="37"/>
      <c r="AB724" s="37">
        <f>AB725+AB751+AB760+AB783</f>
        <v>44443719.61</v>
      </c>
      <c r="AC724" s="37">
        <f>AC725+AC751+AC760+AC783</f>
        <v>7788159.73</v>
      </c>
      <c r="AD724" s="187">
        <f t="shared" si="54"/>
        <v>17.523645181686447</v>
      </c>
    </row>
    <row r="725" spans="1:30" ht="69.75" customHeight="1" hidden="1">
      <c r="A725" s="12" t="s">
        <v>151</v>
      </c>
      <c r="B725" s="148" t="s">
        <v>151</v>
      </c>
      <c r="C725" s="96" t="s">
        <v>127</v>
      </c>
      <c r="D725" s="88">
        <v>1</v>
      </c>
      <c r="E725" s="88"/>
      <c r="F725" s="88"/>
      <c r="G725" s="88"/>
      <c r="H725" s="88"/>
      <c r="I725" s="88"/>
      <c r="J725" s="89"/>
      <c r="K725" s="37">
        <f>K727</f>
        <v>157894.74</v>
      </c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>
        <f>AB727</f>
        <v>0</v>
      </c>
      <c r="AC725" s="37"/>
      <c r="AD725" s="187" t="e">
        <f t="shared" si="54"/>
        <v>#DIV/0!</v>
      </c>
    </row>
    <row r="726" spans="1:30" ht="60.75" customHeight="1" hidden="1">
      <c r="A726" s="12" t="s">
        <v>180</v>
      </c>
      <c r="B726" s="148" t="s">
        <v>180</v>
      </c>
      <c r="C726" s="96" t="s">
        <v>127</v>
      </c>
      <c r="D726" s="88">
        <v>1</v>
      </c>
      <c r="E726" s="88">
        <v>11</v>
      </c>
      <c r="F726" s="88"/>
      <c r="G726" s="88"/>
      <c r="H726" s="88"/>
      <c r="I726" s="88"/>
      <c r="J726" s="89"/>
      <c r="K726" s="37">
        <f>K727</f>
        <v>157894.74</v>
      </c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>
        <f>AB727</f>
        <v>0</v>
      </c>
      <c r="AC726" s="37"/>
      <c r="AD726" s="187" t="e">
        <f t="shared" si="54"/>
        <v>#DIV/0!</v>
      </c>
    </row>
    <row r="727" spans="1:30" ht="12.75" hidden="1">
      <c r="A727" s="6" t="s">
        <v>41</v>
      </c>
      <c r="B727" s="87" t="s">
        <v>41</v>
      </c>
      <c r="C727" s="96" t="s">
        <v>127</v>
      </c>
      <c r="D727" s="88">
        <v>1</v>
      </c>
      <c r="E727" s="88">
        <v>11</v>
      </c>
      <c r="F727" s="88">
        <v>1</v>
      </c>
      <c r="G727" s="88">
        <v>902</v>
      </c>
      <c r="H727" s="88"/>
      <c r="I727" s="88"/>
      <c r="J727" s="89"/>
      <c r="K727" s="37">
        <f>K732</f>
        <v>157894.74</v>
      </c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>
        <f>AB732+AB736+AB740+AB744</f>
        <v>0</v>
      </c>
      <c r="AC727" s="37"/>
      <c r="AD727" s="187" t="e">
        <f t="shared" si="54"/>
        <v>#DIV/0!</v>
      </c>
    </row>
    <row r="728" spans="1:30" ht="25.5" hidden="1">
      <c r="A728" s="19" t="s">
        <v>77</v>
      </c>
      <c r="B728" s="63" t="s">
        <v>77</v>
      </c>
      <c r="C728" s="73" t="s">
        <v>127</v>
      </c>
      <c r="D728" s="64">
        <v>1</v>
      </c>
      <c r="E728" s="64">
        <v>11</v>
      </c>
      <c r="F728" s="64">
        <v>1</v>
      </c>
      <c r="G728" s="64">
        <v>902</v>
      </c>
      <c r="H728" s="64">
        <v>12520</v>
      </c>
      <c r="I728" s="64">
        <v>12520</v>
      </c>
      <c r="J728" s="41"/>
      <c r="K728" s="42">
        <f>K729</f>
        <v>0</v>
      </c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>
        <f>AB729</f>
        <v>0</v>
      </c>
      <c r="AC728" s="42"/>
      <c r="AD728" s="187" t="e">
        <f t="shared" si="54"/>
        <v>#DIV/0!</v>
      </c>
    </row>
    <row r="729" spans="1:30" ht="38.25" hidden="1">
      <c r="A729" s="25" t="s">
        <v>141</v>
      </c>
      <c r="B729" s="54" t="s">
        <v>141</v>
      </c>
      <c r="C729" s="55" t="s">
        <v>127</v>
      </c>
      <c r="D729" s="56">
        <v>1</v>
      </c>
      <c r="E729" s="56">
        <v>11</v>
      </c>
      <c r="F729" s="56">
        <v>1</v>
      </c>
      <c r="G729" s="56">
        <v>902</v>
      </c>
      <c r="H729" s="56">
        <v>12520</v>
      </c>
      <c r="I729" s="56">
        <v>12520</v>
      </c>
      <c r="J729" s="57">
        <v>400</v>
      </c>
      <c r="K729" s="47">
        <f>K730</f>
        <v>0</v>
      </c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>
        <f>AB730</f>
        <v>0</v>
      </c>
      <c r="AC729" s="47"/>
      <c r="AD729" s="187" t="e">
        <f t="shared" si="54"/>
        <v>#DIV/0!</v>
      </c>
    </row>
    <row r="730" spans="1:30" s="3" customFormat="1" ht="12.75" hidden="1">
      <c r="A730" s="25" t="s">
        <v>44</v>
      </c>
      <c r="B730" s="54" t="s">
        <v>44</v>
      </c>
      <c r="C730" s="55" t="s">
        <v>127</v>
      </c>
      <c r="D730" s="56">
        <v>1</v>
      </c>
      <c r="E730" s="56">
        <v>11</v>
      </c>
      <c r="F730" s="56">
        <v>1</v>
      </c>
      <c r="G730" s="56">
        <v>902</v>
      </c>
      <c r="H730" s="56">
        <v>12520</v>
      </c>
      <c r="I730" s="56">
        <v>12520</v>
      </c>
      <c r="J730" s="57">
        <v>410</v>
      </c>
      <c r="K730" s="47">
        <f>K731</f>
        <v>0</v>
      </c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>
        <f>AB731</f>
        <v>0</v>
      </c>
      <c r="AC730" s="47"/>
      <c r="AD730" s="187" t="e">
        <f t="shared" si="54"/>
        <v>#DIV/0!</v>
      </c>
    </row>
    <row r="731" spans="1:30" s="3" customFormat="1" ht="51" hidden="1">
      <c r="A731" s="25" t="s">
        <v>84</v>
      </c>
      <c r="B731" s="54" t="s">
        <v>84</v>
      </c>
      <c r="C731" s="55" t="s">
        <v>127</v>
      </c>
      <c r="D731" s="56">
        <v>1</v>
      </c>
      <c r="E731" s="56">
        <v>11</v>
      </c>
      <c r="F731" s="56">
        <v>1</v>
      </c>
      <c r="G731" s="56">
        <v>902</v>
      </c>
      <c r="H731" s="56">
        <v>12520</v>
      </c>
      <c r="I731" s="56">
        <v>12520</v>
      </c>
      <c r="J731" s="57">
        <v>414</v>
      </c>
      <c r="K731" s="47">
        <v>0</v>
      </c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>
        <v>0</v>
      </c>
      <c r="AC731" s="47"/>
      <c r="AD731" s="187" t="e">
        <f t="shared" si="54"/>
        <v>#DIV/0!</v>
      </c>
    </row>
    <row r="732" spans="1:30" s="3" customFormat="1" ht="59.25" customHeight="1" hidden="1">
      <c r="A732" s="10" t="s">
        <v>117</v>
      </c>
      <c r="B732" s="87" t="s">
        <v>336</v>
      </c>
      <c r="C732" s="96" t="s">
        <v>127</v>
      </c>
      <c r="D732" s="88">
        <v>1</v>
      </c>
      <c r="E732" s="88">
        <v>11</v>
      </c>
      <c r="F732" s="88"/>
      <c r="G732" s="88">
        <v>902</v>
      </c>
      <c r="H732" s="88" t="s">
        <v>212</v>
      </c>
      <c r="I732" s="88" t="s">
        <v>212</v>
      </c>
      <c r="J732" s="89"/>
      <c r="K732" s="37">
        <f>K733</f>
        <v>157894.74</v>
      </c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>
        <f>AB733</f>
        <v>0</v>
      </c>
      <c r="AC732" s="37"/>
      <c r="AD732" s="187" t="e">
        <f t="shared" si="54"/>
        <v>#DIV/0!</v>
      </c>
    </row>
    <row r="733" spans="1:30" s="3" customFormat="1" ht="38.25" hidden="1">
      <c r="A733" s="9" t="s">
        <v>141</v>
      </c>
      <c r="B733" s="99" t="s">
        <v>141</v>
      </c>
      <c r="C733" s="84" t="s">
        <v>127</v>
      </c>
      <c r="D733" s="85">
        <v>1</v>
      </c>
      <c r="E733" s="85">
        <v>11</v>
      </c>
      <c r="F733" s="85"/>
      <c r="G733" s="85">
        <v>902</v>
      </c>
      <c r="H733" s="85" t="s">
        <v>212</v>
      </c>
      <c r="I733" s="85" t="s">
        <v>212</v>
      </c>
      <c r="J733" s="100">
        <v>400</v>
      </c>
      <c r="K733" s="34">
        <f>K734</f>
        <v>157894.74</v>
      </c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>
        <f>AB734</f>
        <v>0</v>
      </c>
      <c r="AC733" s="34"/>
      <c r="AD733" s="187" t="e">
        <f t="shared" si="54"/>
        <v>#DIV/0!</v>
      </c>
    </row>
    <row r="734" spans="1:30" s="3" customFormat="1" ht="12.75" hidden="1">
      <c r="A734" s="9" t="s">
        <v>44</v>
      </c>
      <c r="B734" s="99" t="s">
        <v>44</v>
      </c>
      <c r="C734" s="84" t="s">
        <v>127</v>
      </c>
      <c r="D734" s="85">
        <v>1</v>
      </c>
      <c r="E734" s="85">
        <v>11</v>
      </c>
      <c r="F734" s="85"/>
      <c r="G734" s="85">
        <v>902</v>
      </c>
      <c r="H734" s="85" t="s">
        <v>212</v>
      </c>
      <c r="I734" s="85" t="s">
        <v>212</v>
      </c>
      <c r="J734" s="100">
        <v>410</v>
      </c>
      <c r="K734" s="34">
        <f>K735</f>
        <v>157894.74</v>
      </c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>
        <f>AB735</f>
        <v>0</v>
      </c>
      <c r="AC734" s="34"/>
      <c r="AD734" s="187" t="e">
        <f t="shared" si="54"/>
        <v>#DIV/0!</v>
      </c>
    </row>
    <row r="735" spans="1:30" s="3" customFormat="1" ht="51" hidden="1">
      <c r="A735" s="9" t="s">
        <v>84</v>
      </c>
      <c r="B735" s="99" t="s">
        <v>84</v>
      </c>
      <c r="C735" s="84" t="s">
        <v>127</v>
      </c>
      <c r="D735" s="85">
        <v>1</v>
      </c>
      <c r="E735" s="85">
        <v>11</v>
      </c>
      <c r="F735" s="85"/>
      <c r="G735" s="85">
        <v>902</v>
      </c>
      <c r="H735" s="85" t="s">
        <v>212</v>
      </c>
      <c r="I735" s="85" t="s">
        <v>212</v>
      </c>
      <c r="J735" s="100">
        <v>414</v>
      </c>
      <c r="K735" s="34">
        <v>157894.74</v>
      </c>
      <c r="L735" s="34"/>
      <c r="M735" s="34"/>
      <c r="N735" s="34">
        <v>-157894.74</v>
      </c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>
        <f>K735+L735+N735</f>
        <v>0</v>
      </c>
      <c r="AC735" s="34"/>
      <c r="AD735" s="187" t="e">
        <f t="shared" si="54"/>
        <v>#DIV/0!</v>
      </c>
    </row>
    <row r="736" spans="1:30" s="3" customFormat="1" ht="38.25" hidden="1">
      <c r="A736" s="10" t="s">
        <v>77</v>
      </c>
      <c r="B736" s="95" t="s">
        <v>309</v>
      </c>
      <c r="C736" s="96" t="s">
        <v>127</v>
      </c>
      <c r="D736" s="88">
        <v>1</v>
      </c>
      <c r="E736" s="88">
        <v>11</v>
      </c>
      <c r="F736" s="88"/>
      <c r="G736" s="88">
        <v>902</v>
      </c>
      <c r="H736" s="88">
        <v>12520</v>
      </c>
      <c r="I736" s="88">
        <v>81850</v>
      </c>
      <c r="J736" s="89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>
        <f>AB737</f>
        <v>0</v>
      </c>
      <c r="AC736" s="37"/>
      <c r="AD736" s="187" t="e">
        <f t="shared" si="54"/>
        <v>#DIV/0!</v>
      </c>
    </row>
    <row r="737" spans="1:30" s="3" customFormat="1" ht="38.25" hidden="1">
      <c r="A737" s="9" t="s">
        <v>133</v>
      </c>
      <c r="B737" s="99" t="s">
        <v>133</v>
      </c>
      <c r="C737" s="84" t="s">
        <v>127</v>
      </c>
      <c r="D737" s="85">
        <v>1</v>
      </c>
      <c r="E737" s="85">
        <v>11</v>
      </c>
      <c r="F737" s="85"/>
      <c r="G737" s="85">
        <v>902</v>
      </c>
      <c r="H737" s="85">
        <v>12520</v>
      </c>
      <c r="I737" s="85">
        <v>81850</v>
      </c>
      <c r="J737" s="100">
        <v>200</v>
      </c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>
        <f>AB738</f>
        <v>0</v>
      </c>
      <c r="AC737" s="34"/>
      <c r="AD737" s="187" t="e">
        <f t="shared" si="54"/>
        <v>#DIV/0!</v>
      </c>
    </row>
    <row r="738" spans="1:30" s="3" customFormat="1" ht="38.25" hidden="1">
      <c r="A738" s="9" t="s">
        <v>13</v>
      </c>
      <c r="B738" s="99" t="s">
        <v>13</v>
      </c>
      <c r="C738" s="84" t="s">
        <v>127</v>
      </c>
      <c r="D738" s="85">
        <v>1</v>
      </c>
      <c r="E738" s="85">
        <v>11</v>
      </c>
      <c r="F738" s="85"/>
      <c r="G738" s="85">
        <v>902</v>
      </c>
      <c r="H738" s="85">
        <v>12520</v>
      </c>
      <c r="I738" s="85">
        <v>81850</v>
      </c>
      <c r="J738" s="100">
        <v>240</v>
      </c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>
        <f>AB739</f>
        <v>0</v>
      </c>
      <c r="AC738" s="34"/>
      <c r="AD738" s="187" t="e">
        <f t="shared" si="54"/>
        <v>#DIV/0!</v>
      </c>
    </row>
    <row r="739" spans="1:30" s="3" customFormat="1" ht="38.25" hidden="1">
      <c r="A739" s="9" t="s">
        <v>134</v>
      </c>
      <c r="B739" s="99" t="s">
        <v>134</v>
      </c>
      <c r="C739" s="84" t="s">
        <v>127</v>
      </c>
      <c r="D739" s="85">
        <v>1</v>
      </c>
      <c r="E739" s="85">
        <v>11</v>
      </c>
      <c r="F739" s="85"/>
      <c r="G739" s="85">
        <v>902</v>
      </c>
      <c r="H739" s="85">
        <v>12520</v>
      </c>
      <c r="I739" s="85">
        <v>81850</v>
      </c>
      <c r="J739" s="100">
        <v>244</v>
      </c>
      <c r="K739" s="34"/>
      <c r="L739" s="34">
        <v>4477247.16</v>
      </c>
      <c r="M739" s="34"/>
      <c r="N739" s="34">
        <v>-225647.75</v>
      </c>
      <c r="O739" s="34"/>
      <c r="P739" s="34"/>
      <c r="Q739" s="34"/>
      <c r="R739" s="34"/>
      <c r="S739" s="34"/>
      <c r="T739" s="34">
        <v>-367154.41</v>
      </c>
      <c r="U739" s="34"/>
      <c r="V739" s="34"/>
      <c r="W739" s="34"/>
      <c r="X739" s="34"/>
      <c r="Y739" s="34"/>
      <c r="Z739" s="34"/>
      <c r="AA739" s="34"/>
      <c r="AB739" s="34">
        <v>0</v>
      </c>
      <c r="AC739" s="34"/>
      <c r="AD739" s="187" t="e">
        <f t="shared" si="54"/>
        <v>#DIV/0!</v>
      </c>
    </row>
    <row r="740" spans="1:30" s="3" customFormat="1" ht="51" hidden="1">
      <c r="A740" s="9" t="s">
        <v>236</v>
      </c>
      <c r="B740" s="99" t="s">
        <v>236</v>
      </c>
      <c r="C740" s="84" t="s">
        <v>127</v>
      </c>
      <c r="D740" s="85">
        <v>1</v>
      </c>
      <c r="E740" s="85">
        <v>11</v>
      </c>
      <c r="F740" s="85">
        <v>1</v>
      </c>
      <c r="G740" s="85">
        <v>902</v>
      </c>
      <c r="H740" s="85" t="s">
        <v>237</v>
      </c>
      <c r="I740" s="85" t="s">
        <v>237</v>
      </c>
      <c r="J740" s="14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>
        <f>AB741</f>
        <v>0</v>
      </c>
      <c r="AC740" s="34"/>
      <c r="AD740" s="187" t="e">
        <f t="shared" si="54"/>
        <v>#DIV/0!</v>
      </c>
    </row>
    <row r="741" spans="1:30" s="3" customFormat="1" ht="38.25" hidden="1">
      <c r="A741" s="5" t="s">
        <v>133</v>
      </c>
      <c r="B741" s="99" t="s">
        <v>133</v>
      </c>
      <c r="C741" s="84" t="s">
        <v>127</v>
      </c>
      <c r="D741" s="85">
        <v>1</v>
      </c>
      <c r="E741" s="85">
        <v>11</v>
      </c>
      <c r="F741" s="85">
        <v>1</v>
      </c>
      <c r="G741" s="85">
        <v>902</v>
      </c>
      <c r="H741" s="85" t="s">
        <v>237</v>
      </c>
      <c r="I741" s="85" t="s">
        <v>237</v>
      </c>
      <c r="J741" s="172">
        <v>200</v>
      </c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>
        <f>AB742</f>
        <v>0</v>
      </c>
      <c r="AC741" s="34"/>
      <c r="AD741" s="187" t="e">
        <f t="shared" si="54"/>
        <v>#DIV/0!</v>
      </c>
    </row>
    <row r="742" spans="1:30" s="3" customFormat="1" ht="38.25" hidden="1">
      <c r="A742" s="5" t="s">
        <v>13</v>
      </c>
      <c r="B742" s="99" t="s">
        <v>13</v>
      </c>
      <c r="C742" s="84" t="s">
        <v>127</v>
      </c>
      <c r="D742" s="85">
        <v>1</v>
      </c>
      <c r="E742" s="85">
        <v>11</v>
      </c>
      <c r="F742" s="85">
        <v>1</v>
      </c>
      <c r="G742" s="85">
        <v>902</v>
      </c>
      <c r="H742" s="85" t="s">
        <v>237</v>
      </c>
      <c r="I742" s="85" t="s">
        <v>237</v>
      </c>
      <c r="J742" s="172">
        <v>240</v>
      </c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>
        <f>AB743</f>
        <v>0</v>
      </c>
      <c r="AC742" s="34"/>
      <c r="AD742" s="187" t="e">
        <f t="shared" si="54"/>
        <v>#DIV/0!</v>
      </c>
    </row>
    <row r="743" spans="1:30" s="3" customFormat="1" ht="38.25" hidden="1">
      <c r="A743" s="9" t="s">
        <v>134</v>
      </c>
      <c r="B743" s="99" t="s">
        <v>134</v>
      </c>
      <c r="C743" s="84" t="s">
        <v>127</v>
      </c>
      <c r="D743" s="85">
        <v>1</v>
      </c>
      <c r="E743" s="85">
        <v>11</v>
      </c>
      <c r="F743" s="85">
        <v>1</v>
      </c>
      <c r="G743" s="85">
        <v>902</v>
      </c>
      <c r="H743" s="85" t="s">
        <v>237</v>
      </c>
      <c r="I743" s="85" t="s">
        <v>237</v>
      </c>
      <c r="J743" s="172">
        <v>244</v>
      </c>
      <c r="K743" s="34"/>
      <c r="L743" s="34"/>
      <c r="M743" s="34"/>
      <c r="N743" s="34"/>
      <c r="O743" s="34">
        <v>2500000</v>
      </c>
      <c r="P743" s="34">
        <v>-2500000</v>
      </c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>
        <f>O743+P743</f>
        <v>0</v>
      </c>
      <c r="AC743" s="34"/>
      <c r="AD743" s="187" t="e">
        <f t="shared" si="54"/>
        <v>#DIV/0!</v>
      </c>
    </row>
    <row r="744" spans="1:30" s="3" customFormat="1" ht="38.25" hidden="1">
      <c r="A744" s="5" t="s">
        <v>133</v>
      </c>
      <c r="B744" s="99" t="s">
        <v>133</v>
      </c>
      <c r="C744" s="84" t="s">
        <v>127</v>
      </c>
      <c r="D744" s="85">
        <v>1</v>
      </c>
      <c r="E744" s="85">
        <v>11</v>
      </c>
      <c r="F744" s="85">
        <v>1</v>
      </c>
      <c r="G744" s="85">
        <v>902</v>
      </c>
      <c r="H744" s="85" t="s">
        <v>247</v>
      </c>
      <c r="I744" s="85" t="s">
        <v>247</v>
      </c>
      <c r="J744" s="172">
        <v>200</v>
      </c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>
        <f>AB745</f>
        <v>0</v>
      </c>
      <c r="AC744" s="34"/>
      <c r="AD744" s="187" t="e">
        <f t="shared" si="54"/>
        <v>#DIV/0!</v>
      </c>
    </row>
    <row r="745" spans="1:30" s="3" customFormat="1" ht="38.25" hidden="1">
      <c r="A745" s="5" t="s">
        <v>13</v>
      </c>
      <c r="B745" s="99" t="s">
        <v>13</v>
      </c>
      <c r="C745" s="84" t="s">
        <v>127</v>
      </c>
      <c r="D745" s="85">
        <v>1</v>
      </c>
      <c r="E745" s="85">
        <v>11</v>
      </c>
      <c r="F745" s="85">
        <v>1</v>
      </c>
      <c r="G745" s="85">
        <v>902</v>
      </c>
      <c r="H745" s="85" t="s">
        <v>247</v>
      </c>
      <c r="I745" s="85" t="s">
        <v>247</v>
      </c>
      <c r="J745" s="172">
        <v>240</v>
      </c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>
        <f>AB746</f>
        <v>0</v>
      </c>
      <c r="AC745" s="34"/>
      <c r="AD745" s="187" t="e">
        <f t="shared" si="54"/>
        <v>#DIV/0!</v>
      </c>
    </row>
    <row r="746" spans="1:30" s="3" customFormat="1" ht="38.25" hidden="1">
      <c r="A746" s="9" t="s">
        <v>134</v>
      </c>
      <c r="B746" s="99" t="s">
        <v>134</v>
      </c>
      <c r="C746" s="84" t="s">
        <v>127</v>
      </c>
      <c r="D746" s="85">
        <v>1</v>
      </c>
      <c r="E746" s="85">
        <v>11</v>
      </c>
      <c r="F746" s="85">
        <v>1</v>
      </c>
      <c r="G746" s="85">
        <v>902</v>
      </c>
      <c r="H746" s="85" t="s">
        <v>247</v>
      </c>
      <c r="I746" s="85" t="s">
        <v>247</v>
      </c>
      <c r="J746" s="172">
        <v>244</v>
      </c>
      <c r="K746" s="34"/>
      <c r="L746" s="34"/>
      <c r="M746" s="34"/>
      <c r="N746" s="34"/>
      <c r="O746" s="34">
        <v>29951451.73</v>
      </c>
      <c r="P746" s="34">
        <v>-29951451.73</v>
      </c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>
        <f>O746+P746</f>
        <v>0</v>
      </c>
      <c r="AC746" s="34"/>
      <c r="AD746" s="187" t="e">
        <f t="shared" si="54"/>
        <v>#DIV/0!</v>
      </c>
    </row>
    <row r="747" spans="1:30" s="3" customFormat="1" ht="38.25" hidden="1">
      <c r="A747" s="9"/>
      <c r="B747" s="87" t="s">
        <v>344</v>
      </c>
      <c r="C747" s="84" t="s">
        <v>127</v>
      </c>
      <c r="D747" s="85">
        <v>1</v>
      </c>
      <c r="E747" s="85">
        <v>11</v>
      </c>
      <c r="F747" s="85"/>
      <c r="G747" s="85">
        <v>902</v>
      </c>
      <c r="H747" s="85" t="s">
        <v>212</v>
      </c>
      <c r="I747" s="85">
        <v>11270</v>
      </c>
      <c r="J747" s="177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187" t="e">
        <f t="shared" si="54"/>
        <v>#DIV/0!</v>
      </c>
    </row>
    <row r="748" spans="1:30" s="3" customFormat="1" ht="38.25" hidden="1">
      <c r="A748" s="9"/>
      <c r="B748" s="99" t="s">
        <v>141</v>
      </c>
      <c r="C748" s="84" t="s">
        <v>127</v>
      </c>
      <c r="D748" s="85">
        <v>1</v>
      </c>
      <c r="E748" s="85">
        <v>11</v>
      </c>
      <c r="F748" s="85"/>
      <c r="G748" s="85">
        <v>902</v>
      </c>
      <c r="H748" s="85" t="s">
        <v>212</v>
      </c>
      <c r="I748" s="85">
        <v>11270</v>
      </c>
      <c r="J748" s="177">
        <v>400</v>
      </c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187" t="e">
        <f t="shared" si="54"/>
        <v>#DIV/0!</v>
      </c>
    </row>
    <row r="749" spans="1:30" s="3" customFormat="1" ht="12.75" hidden="1">
      <c r="A749" s="9"/>
      <c r="B749" s="99" t="s">
        <v>44</v>
      </c>
      <c r="C749" s="84" t="s">
        <v>127</v>
      </c>
      <c r="D749" s="85">
        <v>1</v>
      </c>
      <c r="E749" s="85">
        <v>11</v>
      </c>
      <c r="F749" s="85"/>
      <c r="G749" s="85">
        <v>902</v>
      </c>
      <c r="H749" s="85" t="s">
        <v>212</v>
      </c>
      <c r="I749" s="85">
        <v>11270</v>
      </c>
      <c r="J749" s="177">
        <v>410</v>
      </c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187" t="e">
        <f t="shared" si="54"/>
        <v>#DIV/0!</v>
      </c>
    </row>
    <row r="750" spans="1:30" s="3" customFormat="1" ht="51" hidden="1">
      <c r="A750" s="9"/>
      <c r="B750" s="99" t="s">
        <v>84</v>
      </c>
      <c r="C750" s="84" t="s">
        <v>127</v>
      </c>
      <c r="D750" s="85">
        <v>1</v>
      </c>
      <c r="E750" s="85">
        <v>11</v>
      </c>
      <c r="F750" s="85"/>
      <c r="G750" s="85">
        <v>902</v>
      </c>
      <c r="H750" s="85" t="s">
        <v>212</v>
      </c>
      <c r="I750" s="85">
        <v>11270</v>
      </c>
      <c r="J750" s="177">
        <v>414</v>
      </c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187" t="e">
        <f t="shared" si="54"/>
        <v>#DIV/0!</v>
      </c>
    </row>
    <row r="751" spans="1:30" ht="81" customHeight="1">
      <c r="A751" s="6" t="s">
        <v>230</v>
      </c>
      <c r="B751" s="87" t="s">
        <v>230</v>
      </c>
      <c r="C751" s="96" t="s">
        <v>127</v>
      </c>
      <c r="D751" s="88">
        <v>2</v>
      </c>
      <c r="E751" s="88"/>
      <c r="F751" s="88"/>
      <c r="G751" s="88"/>
      <c r="H751" s="88"/>
      <c r="I751" s="88"/>
      <c r="J751" s="89"/>
      <c r="K751" s="37">
        <f>K753</f>
        <v>7909874.41</v>
      </c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>
        <f>W753</f>
        <v>1000000</v>
      </c>
      <c r="X751" s="37"/>
      <c r="Y751" s="37"/>
      <c r="Z751" s="37"/>
      <c r="AA751" s="37"/>
      <c r="AB751" s="37">
        <f>AB753</f>
        <v>634221</v>
      </c>
      <c r="AC751" s="175">
        <f>AC753</f>
        <v>0</v>
      </c>
      <c r="AD751" s="188">
        <f t="shared" si="54"/>
        <v>0</v>
      </c>
    </row>
    <row r="752" spans="1:30" ht="188.25" customHeight="1">
      <c r="A752" s="6" t="s">
        <v>181</v>
      </c>
      <c r="B752" s="87" t="s">
        <v>181</v>
      </c>
      <c r="C752" s="96" t="s">
        <v>127</v>
      </c>
      <c r="D752" s="88">
        <v>2</v>
      </c>
      <c r="E752" s="88">
        <v>11</v>
      </c>
      <c r="F752" s="85"/>
      <c r="G752" s="88"/>
      <c r="H752" s="88"/>
      <c r="I752" s="88"/>
      <c r="J752" s="89"/>
      <c r="K752" s="37">
        <f>K753</f>
        <v>7909874.41</v>
      </c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>
        <f>W753</f>
        <v>1000000</v>
      </c>
      <c r="X752" s="37"/>
      <c r="Y752" s="37"/>
      <c r="Z752" s="37"/>
      <c r="AA752" s="37"/>
      <c r="AB752" s="37">
        <f>AB753</f>
        <v>634221</v>
      </c>
      <c r="AC752" s="175">
        <f>AC753</f>
        <v>0</v>
      </c>
      <c r="AD752" s="188">
        <f t="shared" si="54"/>
        <v>0</v>
      </c>
    </row>
    <row r="753" spans="1:30" ht="33" customHeight="1">
      <c r="A753" s="6" t="s">
        <v>41</v>
      </c>
      <c r="B753" s="87" t="s">
        <v>41</v>
      </c>
      <c r="C753" s="96" t="s">
        <v>127</v>
      </c>
      <c r="D753" s="88">
        <v>2</v>
      </c>
      <c r="E753" s="88">
        <v>11</v>
      </c>
      <c r="F753" s="88">
        <v>1</v>
      </c>
      <c r="G753" s="88">
        <v>902</v>
      </c>
      <c r="H753" s="88"/>
      <c r="I753" s="88"/>
      <c r="J753" s="89"/>
      <c r="K753" s="37">
        <f>K754</f>
        <v>7909874.41</v>
      </c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>
        <f>W754</f>
        <v>1000000</v>
      </c>
      <c r="X753" s="37"/>
      <c r="Y753" s="37"/>
      <c r="Z753" s="37"/>
      <c r="AA753" s="37"/>
      <c r="AB753" s="37">
        <f>AB754</f>
        <v>634221</v>
      </c>
      <c r="AC753" s="175">
        <f>AC754</f>
        <v>0</v>
      </c>
      <c r="AD753" s="188">
        <f t="shared" si="54"/>
        <v>0</v>
      </c>
    </row>
    <row r="754" spans="1:30" ht="38.25">
      <c r="A754" s="11" t="s">
        <v>61</v>
      </c>
      <c r="B754" s="95" t="s">
        <v>310</v>
      </c>
      <c r="C754" s="96" t="s">
        <v>127</v>
      </c>
      <c r="D754" s="88">
        <v>2</v>
      </c>
      <c r="E754" s="88">
        <v>11</v>
      </c>
      <c r="F754" s="88">
        <v>1</v>
      </c>
      <c r="G754" s="88">
        <v>902</v>
      </c>
      <c r="H754" s="88">
        <v>11200</v>
      </c>
      <c r="I754" s="88">
        <v>83260</v>
      </c>
      <c r="J754" s="89"/>
      <c r="K754" s="37">
        <f>K755+K758</f>
        <v>7909874.41</v>
      </c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>
        <f>W755+W758</f>
        <v>1000000</v>
      </c>
      <c r="X754" s="37"/>
      <c r="Y754" s="37"/>
      <c r="Z754" s="37"/>
      <c r="AA754" s="37"/>
      <c r="AB754" s="37">
        <f>AB755+AB758</f>
        <v>634221</v>
      </c>
      <c r="AC754" s="175">
        <f>AC755+AC758</f>
        <v>0</v>
      </c>
      <c r="AD754" s="188">
        <f t="shared" si="54"/>
        <v>0</v>
      </c>
    </row>
    <row r="755" spans="1:30" ht="38.25">
      <c r="A755" s="5" t="s">
        <v>133</v>
      </c>
      <c r="B755" s="99" t="s">
        <v>133</v>
      </c>
      <c r="C755" s="84" t="s">
        <v>127</v>
      </c>
      <c r="D755" s="85">
        <v>2</v>
      </c>
      <c r="E755" s="85">
        <v>11</v>
      </c>
      <c r="F755" s="85">
        <v>1</v>
      </c>
      <c r="G755" s="85">
        <v>902</v>
      </c>
      <c r="H755" s="85">
        <v>11200</v>
      </c>
      <c r="I755" s="85">
        <v>83260</v>
      </c>
      <c r="J755" s="100">
        <v>200</v>
      </c>
      <c r="K755" s="34">
        <f>K756</f>
        <v>7909874.41</v>
      </c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>
        <f>W756</f>
        <v>1000000</v>
      </c>
      <c r="X755" s="34"/>
      <c r="Y755" s="34"/>
      <c r="Z755" s="34"/>
      <c r="AA755" s="34"/>
      <c r="AB755" s="34">
        <f>AB756</f>
        <v>634221</v>
      </c>
      <c r="AC755" s="34"/>
      <c r="AD755" s="188">
        <f t="shared" si="54"/>
        <v>0</v>
      </c>
    </row>
    <row r="756" spans="1:30" ht="38.25">
      <c r="A756" s="5" t="s">
        <v>13</v>
      </c>
      <c r="B756" s="99" t="s">
        <v>13</v>
      </c>
      <c r="C756" s="84" t="s">
        <v>127</v>
      </c>
      <c r="D756" s="85">
        <v>2</v>
      </c>
      <c r="E756" s="85">
        <v>11</v>
      </c>
      <c r="F756" s="85">
        <v>1</v>
      </c>
      <c r="G756" s="85">
        <v>902</v>
      </c>
      <c r="H756" s="85">
        <v>11200</v>
      </c>
      <c r="I756" s="85">
        <v>83260</v>
      </c>
      <c r="J756" s="100">
        <v>240</v>
      </c>
      <c r="K756" s="34">
        <f>K757</f>
        <v>7909874.41</v>
      </c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>
        <f>W757</f>
        <v>1000000</v>
      </c>
      <c r="X756" s="34"/>
      <c r="Y756" s="34"/>
      <c r="Z756" s="34"/>
      <c r="AA756" s="34"/>
      <c r="AB756" s="34">
        <f>AB757</f>
        <v>634221</v>
      </c>
      <c r="AC756" s="34"/>
      <c r="AD756" s="188">
        <f t="shared" si="54"/>
        <v>0</v>
      </c>
    </row>
    <row r="757" spans="1:30" s="3" customFormat="1" ht="48" customHeight="1">
      <c r="A757" s="9" t="s">
        <v>134</v>
      </c>
      <c r="B757" s="99" t="s">
        <v>134</v>
      </c>
      <c r="C757" s="84" t="s">
        <v>127</v>
      </c>
      <c r="D757" s="85">
        <v>2</v>
      </c>
      <c r="E757" s="85">
        <v>11</v>
      </c>
      <c r="F757" s="85">
        <v>1</v>
      </c>
      <c r="G757" s="85">
        <v>902</v>
      </c>
      <c r="H757" s="85">
        <v>11200</v>
      </c>
      <c r="I757" s="85">
        <v>83260</v>
      </c>
      <c r="J757" s="100">
        <v>244</v>
      </c>
      <c r="K757" s="34">
        <v>7909874.41</v>
      </c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>
        <v>1000000</v>
      </c>
      <c r="X757" s="34"/>
      <c r="Y757" s="34"/>
      <c r="Z757" s="34"/>
      <c r="AA757" s="34">
        <v>-437475.03</v>
      </c>
      <c r="AB757" s="34">
        <v>634221</v>
      </c>
      <c r="AC757" s="34"/>
      <c r="AD757" s="188">
        <f t="shared" si="54"/>
        <v>0</v>
      </c>
    </row>
    <row r="758" spans="1:30" ht="12.75" hidden="1">
      <c r="A758" s="20" t="s">
        <v>15</v>
      </c>
      <c r="B758" s="54" t="s">
        <v>15</v>
      </c>
      <c r="C758" s="55" t="s">
        <v>127</v>
      </c>
      <c r="D758" s="56">
        <v>2</v>
      </c>
      <c r="E758" s="56">
        <v>11</v>
      </c>
      <c r="F758" s="56">
        <v>1</v>
      </c>
      <c r="G758" s="56">
        <v>902</v>
      </c>
      <c r="H758" s="56">
        <v>11200</v>
      </c>
      <c r="I758" s="56">
        <v>11200</v>
      </c>
      <c r="J758" s="57">
        <v>800</v>
      </c>
      <c r="K758" s="47">
        <f>K759</f>
        <v>0</v>
      </c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>
        <f>AB759</f>
        <v>0</v>
      </c>
      <c r="AC758" s="47"/>
      <c r="AD758" s="187" t="e">
        <f t="shared" si="54"/>
        <v>#DIV/0!</v>
      </c>
    </row>
    <row r="759" spans="1:30" ht="63.75" hidden="1">
      <c r="A759" s="20" t="s">
        <v>191</v>
      </c>
      <c r="B759" s="54" t="s">
        <v>191</v>
      </c>
      <c r="C759" s="55" t="s">
        <v>127</v>
      </c>
      <c r="D759" s="56">
        <v>2</v>
      </c>
      <c r="E759" s="56">
        <v>11</v>
      </c>
      <c r="F759" s="56">
        <v>1</v>
      </c>
      <c r="G759" s="56">
        <v>902</v>
      </c>
      <c r="H759" s="56">
        <v>11200</v>
      </c>
      <c r="I759" s="56">
        <v>11200</v>
      </c>
      <c r="J759" s="57">
        <v>810</v>
      </c>
      <c r="K759" s="47">
        <v>0</v>
      </c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>
        <v>0</v>
      </c>
      <c r="AC759" s="47"/>
      <c r="AD759" s="187" t="e">
        <f t="shared" si="54"/>
        <v>#DIV/0!</v>
      </c>
    </row>
    <row r="760" spans="1:30" ht="66" customHeight="1">
      <c r="A760" s="6" t="s">
        <v>231</v>
      </c>
      <c r="B760" s="87" t="s">
        <v>231</v>
      </c>
      <c r="C760" s="96" t="s">
        <v>127</v>
      </c>
      <c r="D760" s="88">
        <v>3</v>
      </c>
      <c r="E760" s="88"/>
      <c r="F760" s="88"/>
      <c r="G760" s="88"/>
      <c r="H760" s="88"/>
      <c r="I760" s="88"/>
      <c r="J760" s="89"/>
      <c r="K760" s="37">
        <f>K763</f>
        <v>9287560.5</v>
      </c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>
        <f>W761</f>
        <v>14992523</v>
      </c>
      <c r="X760" s="37"/>
      <c r="Y760" s="37"/>
      <c r="Z760" s="37"/>
      <c r="AA760" s="37"/>
      <c r="AB760" s="37">
        <f>AB761</f>
        <v>43809498.61</v>
      </c>
      <c r="AC760" s="37">
        <f>AC761</f>
        <v>7788159.73</v>
      </c>
      <c r="AD760" s="187">
        <f t="shared" si="54"/>
        <v>17.77733134846302</v>
      </c>
    </row>
    <row r="761" spans="1:30" ht="25.5">
      <c r="A761" s="6" t="s">
        <v>182</v>
      </c>
      <c r="B761" s="87" t="s">
        <v>182</v>
      </c>
      <c r="C761" s="96" t="s">
        <v>127</v>
      </c>
      <c r="D761" s="88">
        <v>3</v>
      </c>
      <c r="E761" s="88">
        <v>11</v>
      </c>
      <c r="F761" s="88"/>
      <c r="G761" s="88"/>
      <c r="H761" s="88"/>
      <c r="I761" s="88"/>
      <c r="J761" s="89"/>
      <c r="K761" s="37">
        <f>K762</f>
        <v>9287560.5</v>
      </c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>
        <f>W762</f>
        <v>14992523</v>
      </c>
      <c r="X761" s="37"/>
      <c r="Y761" s="37"/>
      <c r="Z761" s="37"/>
      <c r="AA761" s="37"/>
      <c r="AB761" s="37">
        <f>AB762</f>
        <v>43809498.61</v>
      </c>
      <c r="AC761" s="37">
        <f>AC762</f>
        <v>7788159.73</v>
      </c>
      <c r="AD761" s="187">
        <f t="shared" si="54"/>
        <v>17.77733134846302</v>
      </c>
    </row>
    <row r="762" spans="1:30" ht="12.75">
      <c r="A762" s="6" t="s">
        <v>41</v>
      </c>
      <c r="B762" s="87" t="s">
        <v>41</v>
      </c>
      <c r="C762" s="96" t="s">
        <v>127</v>
      </c>
      <c r="D762" s="88">
        <v>3</v>
      </c>
      <c r="E762" s="88">
        <v>11</v>
      </c>
      <c r="F762" s="88">
        <v>1</v>
      </c>
      <c r="G762" s="88">
        <v>902</v>
      </c>
      <c r="H762" s="88"/>
      <c r="I762" s="88"/>
      <c r="J762" s="89"/>
      <c r="K762" s="37">
        <f>K763</f>
        <v>9287560.5</v>
      </c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>
        <f>W763+W779+W775</f>
        <v>14992523</v>
      </c>
      <c r="X762" s="37"/>
      <c r="Y762" s="37"/>
      <c r="Z762" s="37"/>
      <c r="AA762" s="37"/>
      <c r="AB762" s="37">
        <f>AB763+AB779+AB775</f>
        <v>43809498.61</v>
      </c>
      <c r="AC762" s="37">
        <f>AC763+AC779+AC775</f>
        <v>7788159.73</v>
      </c>
      <c r="AD762" s="187">
        <f t="shared" si="54"/>
        <v>17.77733134846302</v>
      </c>
    </row>
    <row r="763" spans="1:30" ht="29.25" customHeight="1">
      <c r="A763" s="15" t="s">
        <v>140</v>
      </c>
      <c r="B763" s="95" t="s">
        <v>311</v>
      </c>
      <c r="C763" s="96" t="s">
        <v>127</v>
      </c>
      <c r="D763" s="88">
        <v>3</v>
      </c>
      <c r="E763" s="88">
        <v>11</v>
      </c>
      <c r="F763" s="88">
        <v>1</v>
      </c>
      <c r="G763" s="88">
        <v>902</v>
      </c>
      <c r="H763" s="88">
        <v>12320</v>
      </c>
      <c r="I763" s="88">
        <v>81660</v>
      </c>
      <c r="J763" s="93"/>
      <c r="K763" s="37">
        <f>K764</f>
        <v>9287560.5</v>
      </c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37">
        <f>W764+W767+W770</f>
        <v>12828493</v>
      </c>
      <c r="X763" s="94"/>
      <c r="Y763" s="94"/>
      <c r="Z763" s="94"/>
      <c r="AA763" s="94"/>
      <c r="AB763" s="37">
        <f>AB764+AB767+AB770</f>
        <v>22110088.07</v>
      </c>
      <c r="AC763" s="37">
        <f>AC764+AC767+AC770</f>
        <v>7788159.73</v>
      </c>
      <c r="AD763" s="187">
        <f t="shared" si="54"/>
        <v>35.22446272191625</v>
      </c>
    </row>
    <row r="764" spans="1:30" ht="38.25">
      <c r="A764" s="9" t="s">
        <v>133</v>
      </c>
      <c r="B764" s="99" t="s">
        <v>133</v>
      </c>
      <c r="C764" s="84" t="s">
        <v>127</v>
      </c>
      <c r="D764" s="85">
        <v>3</v>
      </c>
      <c r="E764" s="85">
        <v>11</v>
      </c>
      <c r="F764" s="85">
        <v>1</v>
      </c>
      <c r="G764" s="85">
        <v>902</v>
      </c>
      <c r="H764" s="85">
        <v>12320</v>
      </c>
      <c r="I764" s="85">
        <v>81660</v>
      </c>
      <c r="J764" s="100">
        <v>200</v>
      </c>
      <c r="K764" s="34">
        <f>K765</f>
        <v>9287560.5</v>
      </c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>
        <f>W765</f>
        <v>12828493</v>
      </c>
      <c r="X764" s="34"/>
      <c r="Y764" s="34"/>
      <c r="Z764" s="34"/>
      <c r="AA764" s="34"/>
      <c r="AB764" s="34">
        <f>AB765</f>
        <v>20104324.07</v>
      </c>
      <c r="AC764" s="34">
        <f>AC765</f>
        <v>5788159.73</v>
      </c>
      <c r="AD764" s="189">
        <f t="shared" si="54"/>
        <v>28.790620912429414</v>
      </c>
    </row>
    <row r="765" spans="1:30" ht="38.25">
      <c r="A765" s="9" t="s">
        <v>13</v>
      </c>
      <c r="B765" s="99" t="s">
        <v>13</v>
      </c>
      <c r="C765" s="84" t="s">
        <v>127</v>
      </c>
      <c r="D765" s="85">
        <v>3</v>
      </c>
      <c r="E765" s="85">
        <v>11</v>
      </c>
      <c r="F765" s="85">
        <v>1</v>
      </c>
      <c r="G765" s="85">
        <v>902</v>
      </c>
      <c r="H765" s="85">
        <v>12320</v>
      </c>
      <c r="I765" s="85">
        <v>81660</v>
      </c>
      <c r="J765" s="100">
        <v>240</v>
      </c>
      <c r="K765" s="34">
        <f>K766</f>
        <v>9287560.5</v>
      </c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>
        <f>W766</f>
        <v>12828493</v>
      </c>
      <c r="X765" s="34"/>
      <c r="Y765" s="34"/>
      <c r="Z765" s="34"/>
      <c r="AA765" s="34"/>
      <c r="AB765" s="34">
        <f>AB766</f>
        <v>20104324.07</v>
      </c>
      <c r="AC765" s="34">
        <f>AC766</f>
        <v>5788159.73</v>
      </c>
      <c r="AD765" s="189">
        <f t="shared" si="54"/>
        <v>28.790620912429414</v>
      </c>
    </row>
    <row r="766" spans="1:30" s="3" customFormat="1" ht="53.25" customHeight="1">
      <c r="A766" s="9" t="s">
        <v>134</v>
      </c>
      <c r="B766" s="99" t="s">
        <v>134</v>
      </c>
      <c r="C766" s="84" t="s">
        <v>127</v>
      </c>
      <c r="D766" s="85">
        <v>3</v>
      </c>
      <c r="E766" s="85">
        <v>11</v>
      </c>
      <c r="F766" s="85">
        <v>1</v>
      </c>
      <c r="G766" s="85">
        <v>902</v>
      </c>
      <c r="H766" s="85">
        <v>12320</v>
      </c>
      <c r="I766" s="85">
        <v>81660</v>
      </c>
      <c r="J766" s="100">
        <v>244</v>
      </c>
      <c r="K766" s="34">
        <v>9287560.5</v>
      </c>
      <c r="L766" s="34">
        <v>5324731.35</v>
      </c>
      <c r="M766" s="34"/>
      <c r="N766" s="34">
        <v>-1936300</v>
      </c>
      <c r="O766" s="34">
        <v>650424.37</v>
      </c>
      <c r="P766" s="34">
        <v>320000</v>
      </c>
      <c r="Q766" s="34">
        <v>755452.63</v>
      </c>
      <c r="R766" s="34">
        <v>236364.6</v>
      </c>
      <c r="S766" s="34"/>
      <c r="T766" s="34">
        <v>1534728.8</v>
      </c>
      <c r="U766" s="34">
        <v>-2189228.8</v>
      </c>
      <c r="V766" s="34"/>
      <c r="W766" s="34">
        <v>12828493</v>
      </c>
      <c r="X766" s="34"/>
      <c r="Y766" s="34"/>
      <c r="Z766" s="34"/>
      <c r="AA766" s="34">
        <v>6800356.44</v>
      </c>
      <c r="AB766" s="34">
        <v>20104324.07</v>
      </c>
      <c r="AC766" s="34">
        <v>5788159.73</v>
      </c>
      <c r="AD766" s="189">
        <f t="shared" si="54"/>
        <v>28.790620912429414</v>
      </c>
    </row>
    <row r="767" spans="1:30" s="3" customFormat="1" ht="38.25" hidden="1">
      <c r="A767" s="38" t="s">
        <v>255</v>
      </c>
      <c r="B767" s="128" t="s">
        <v>255</v>
      </c>
      <c r="C767" s="84" t="s">
        <v>127</v>
      </c>
      <c r="D767" s="85">
        <v>3</v>
      </c>
      <c r="E767" s="85">
        <v>11</v>
      </c>
      <c r="F767" s="85">
        <v>1</v>
      </c>
      <c r="G767" s="85">
        <v>902</v>
      </c>
      <c r="H767" s="85">
        <v>12320</v>
      </c>
      <c r="I767" s="85">
        <v>81660</v>
      </c>
      <c r="J767" s="100">
        <v>600</v>
      </c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>
        <f>AB768</f>
        <v>0</v>
      </c>
      <c r="AC767" s="34"/>
      <c r="AD767" s="187" t="e">
        <f t="shared" si="54"/>
        <v>#DIV/0!</v>
      </c>
    </row>
    <row r="768" spans="1:30" s="3" customFormat="1" ht="51" hidden="1">
      <c r="A768" s="38" t="s">
        <v>259</v>
      </c>
      <c r="B768" s="128" t="s">
        <v>259</v>
      </c>
      <c r="C768" s="84" t="s">
        <v>127</v>
      </c>
      <c r="D768" s="85">
        <v>3</v>
      </c>
      <c r="E768" s="85">
        <v>11</v>
      </c>
      <c r="F768" s="85">
        <v>1</v>
      </c>
      <c r="G768" s="85">
        <v>902</v>
      </c>
      <c r="H768" s="85">
        <v>12320</v>
      </c>
      <c r="I768" s="85">
        <v>81660</v>
      </c>
      <c r="J768" s="100">
        <v>630</v>
      </c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>
        <f>AB769</f>
        <v>0</v>
      </c>
      <c r="AC768" s="34"/>
      <c r="AD768" s="187" t="e">
        <f t="shared" si="54"/>
        <v>#DIV/0!</v>
      </c>
    </row>
    <row r="769" spans="1:30" s="3" customFormat="1" ht="63.75" hidden="1">
      <c r="A769" s="38" t="s">
        <v>260</v>
      </c>
      <c r="B769" s="128" t="s">
        <v>260</v>
      </c>
      <c r="C769" s="84" t="s">
        <v>127</v>
      </c>
      <c r="D769" s="85">
        <v>3</v>
      </c>
      <c r="E769" s="85">
        <v>11</v>
      </c>
      <c r="F769" s="85">
        <v>1</v>
      </c>
      <c r="G769" s="85">
        <v>902</v>
      </c>
      <c r="H769" s="85">
        <v>12320</v>
      </c>
      <c r="I769" s="85">
        <v>81660</v>
      </c>
      <c r="J769" s="100">
        <v>631</v>
      </c>
      <c r="K769" s="34"/>
      <c r="L769" s="34"/>
      <c r="M769" s="34"/>
      <c r="N769" s="34"/>
      <c r="O769" s="34"/>
      <c r="P769" s="34"/>
      <c r="Q769" s="34">
        <v>2631579</v>
      </c>
      <c r="R769" s="34">
        <v>-2631579</v>
      </c>
      <c r="S769" s="34" t="s">
        <v>265</v>
      </c>
      <c r="T769" s="34"/>
      <c r="U769" s="34"/>
      <c r="V769" s="34"/>
      <c r="W769" s="34"/>
      <c r="X769" s="34"/>
      <c r="Y769" s="34"/>
      <c r="Z769" s="34"/>
      <c r="AA769" s="34"/>
      <c r="AB769" s="34">
        <f>Q769+R769</f>
        <v>0</v>
      </c>
      <c r="AC769" s="34"/>
      <c r="AD769" s="187" t="e">
        <f t="shared" si="54"/>
        <v>#DIV/0!</v>
      </c>
    </row>
    <row r="770" spans="1:30" s="44" customFormat="1" ht="12.75">
      <c r="A770" s="25" t="s">
        <v>15</v>
      </c>
      <c r="B770" s="54" t="s">
        <v>15</v>
      </c>
      <c r="C770" s="55" t="s">
        <v>127</v>
      </c>
      <c r="D770" s="56">
        <v>3</v>
      </c>
      <c r="E770" s="56">
        <v>11</v>
      </c>
      <c r="F770" s="56">
        <v>1</v>
      </c>
      <c r="G770" s="56">
        <v>902</v>
      </c>
      <c r="H770" s="56">
        <v>12320</v>
      </c>
      <c r="I770" s="56">
        <v>81660</v>
      </c>
      <c r="J770" s="57">
        <v>800</v>
      </c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>
        <f>AB771+AB773</f>
        <v>2005764</v>
      </c>
      <c r="AC770" s="47">
        <f>AC771+AC773</f>
        <v>2000000</v>
      </c>
      <c r="AD770" s="189">
        <f t="shared" si="54"/>
        <v>99.7126282055117</v>
      </c>
    </row>
    <row r="771" spans="1:30" s="44" customFormat="1" ht="63.75">
      <c r="A771" s="25" t="s">
        <v>162</v>
      </c>
      <c r="B771" s="54" t="s">
        <v>162</v>
      </c>
      <c r="C771" s="55" t="s">
        <v>127</v>
      </c>
      <c r="D771" s="56">
        <v>3</v>
      </c>
      <c r="E771" s="56">
        <v>11</v>
      </c>
      <c r="F771" s="56">
        <v>1</v>
      </c>
      <c r="G771" s="56">
        <v>902</v>
      </c>
      <c r="H771" s="56">
        <v>12320</v>
      </c>
      <c r="I771" s="56">
        <v>81660</v>
      </c>
      <c r="J771" s="57">
        <v>810</v>
      </c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>
        <f>AB772</f>
        <v>2000000</v>
      </c>
      <c r="AC771" s="47">
        <f>AC772</f>
        <v>2000000</v>
      </c>
      <c r="AD771" s="189">
        <f t="shared" si="54"/>
        <v>100</v>
      </c>
    </row>
    <row r="772" spans="1:30" s="44" customFormat="1" ht="82.5" customHeight="1">
      <c r="A772" s="20" t="s">
        <v>241</v>
      </c>
      <c r="B772" s="54" t="s">
        <v>260</v>
      </c>
      <c r="C772" s="55" t="s">
        <v>127</v>
      </c>
      <c r="D772" s="56">
        <v>3</v>
      </c>
      <c r="E772" s="56">
        <v>11</v>
      </c>
      <c r="F772" s="56">
        <v>1</v>
      </c>
      <c r="G772" s="56">
        <v>902</v>
      </c>
      <c r="H772" s="56">
        <v>12320</v>
      </c>
      <c r="I772" s="56">
        <v>81660</v>
      </c>
      <c r="J772" s="57">
        <v>811</v>
      </c>
      <c r="K772" s="47"/>
      <c r="L772" s="47"/>
      <c r="M772" s="47"/>
      <c r="N772" s="47"/>
      <c r="O772" s="47"/>
      <c r="P772" s="47"/>
      <c r="Q772" s="47"/>
      <c r="R772" s="47">
        <v>2631579</v>
      </c>
      <c r="S772" s="47"/>
      <c r="T772" s="47"/>
      <c r="U772" s="47"/>
      <c r="V772" s="47"/>
      <c r="W772" s="47"/>
      <c r="X772" s="47"/>
      <c r="Y772" s="47"/>
      <c r="Z772" s="47"/>
      <c r="AA772" s="47">
        <v>2000000</v>
      </c>
      <c r="AB772" s="47">
        <f>AA772</f>
        <v>2000000</v>
      </c>
      <c r="AC772" s="47">
        <v>2000000</v>
      </c>
      <c r="AD772" s="189">
        <f t="shared" si="54"/>
        <v>100</v>
      </c>
    </row>
    <row r="773" spans="1:30" s="44" customFormat="1" ht="82.5" customHeight="1">
      <c r="A773" s="20"/>
      <c r="B773" s="54" t="s">
        <v>162</v>
      </c>
      <c r="C773" s="55" t="s">
        <v>127</v>
      </c>
      <c r="D773" s="56">
        <v>3</v>
      </c>
      <c r="E773" s="56">
        <v>11</v>
      </c>
      <c r="F773" s="56">
        <v>1</v>
      </c>
      <c r="G773" s="56">
        <v>902</v>
      </c>
      <c r="H773" s="56">
        <v>12320</v>
      </c>
      <c r="I773" s="56">
        <v>81660</v>
      </c>
      <c r="J773" s="57">
        <v>830</v>
      </c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>
        <f>AB774</f>
        <v>5764</v>
      </c>
      <c r="AC773" s="47"/>
      <c r="AD773" s="188">
        <f t="shared" si="54"/>
        <v>0</v>
      </c>
    </row>
    <row r="774" spans="1:30" s="44" customFormat="1" ht="82.5" customHeight="1">
      <c r="A774" s="20"/>
      <c r="B774" s="54" t="s">
        <v>241</v>
      </c>
      <c r="C774" s="55" t="s">
        <v>127</v>
      </c>
      <c r="D774" s="56">
        <v>3</v>
      </c>
      <c r="E774" s="56">
        <v>11</v>
      </c>
      <c r="F774" s="56">
        <v>1</v>
      </c>
      <c r="G774" s="56">
        <v>902</v>
      </c>
      <c r="H774" s="56">
        <v>12320</v>
      </c>
      <c r="I774" s="56">
        <v>81660</v>
      </c>
      <c r="J774" s="57">
        <v>831</v>
      </c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>
        <v>5764</v>
      </c>
      <c r="AC774" s="47"/>
      <c r="AD774" s="188">
        <f t="shared" si="54"/>
        <v>0</v>
      </c>
    </row>
    <row r="775" spans="1:30" s="3" customFormat="1" ht="63.75" hidden="1">
      <c r="A775" s="10" t="s">
        <v>233</v>
      </c>
      <c r="B775" s="54" t="s">
        <v>200</v>
      </c>
      <c r="C775" s="73" t="s">
        <v>127</v>
      </c>
      <c r="D775" s="64">
        <v>3</v>
      </c>
      <c r="E775" s="64">
        <v>11</v>
      </c>
      <c r="F775" s="64">
        <v>1</v>
      </c>
      <c r="G775" s="64">
        <v>902</v>
      </c>
      <c r="H775" s="64">
        <v>16170</v>
      </c>
      <c r="I775" s="64">
        <v>16170</v>
      </c>
      <c r="J775" s="41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>
        <f>AB776</f>
        <v>0</v>
      </c>
      <c r="AC775" s="42"/>
      <c r="AD775" s="188" t="e">
        <f t="shared" si="54"/>
        <v>#DIV/0!</v>
      </c>
    </row>
    <row r="776" spans="1:30" s="3" customFormat="1" ht="127.5" hidden="1">
      <c r="A776" s="9" t="s">
        <v>133</v>
      </c>
      <c r="B776" s="54" t="s">
        <v>201</v>
      </c>
      <c r="C776" s="55" t="s">
        <v>127</v>
      </c>
      <c r="D776" s="56">
        <v>3</v>
      </c>
      <c r="E776" s="56">
        <v>11</v>
      </c>
      <c r="F776" s="56">
        <v>1</v>
      </c>
      <c r="G776" s="56">
        <v>902</v>
      </c>
      <c r="H776" s="56">
        <v>16170</v>
      </c>
      <c r="I776" s="56">
        <v>16170</v>
      </c>
      <c r="J776" s="57">
        <v>200</v>
      </c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>
        <f>AB777</f>
        <v>0</v>
      </c>
      <c r="AC776" s="47"/>
      <c r="AD776" s="188" t="e">
        <f t="shared" si="54"/>
        <v>#DIV/0!</v>
      </c>
    </row>
    <row r="777" spans="1:30" s="3" customFormat="1" ht="38.25" hidden="1">
      <c r="A777" s="9" t="s">
        <v>13</v>
      </c>
      <c r="B777" s="54" t="s">
        <v>13</v>
      </c>
      <c r="C777" s="55" t="s">
        <v>127</v>
      </c>
      <c r="D777" s="56">
        <v>3</v>
      </c>
      <c r="E777" s="56">
        <v>11</v>
      </c>
      <c r="F777" s="56">
        <v>1</v>
      </c>
      <c r="G777" s="56">
        <v>902</v>
      </c>
      <c r="H777" s="56">
        <v>16170</v>
      </c>
      <c r="I777" s="56">
        <v>16170</v>
      </c>
      <c r="J777" s="57">
        <v>240</v>
      </c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>
        <f>AB778</f>
        <v>0</v>
      </c>
      <c r="AC777" s="47"/>
      <c r="AD777" s="188" t="e">
        <f t="shared" si="54"/>
        <v>#DIV/0!</v>
      </c>
    </row>
    <row r="778" spans="1:30" s="3" customFormat="1" ht="38.25" hidden="1">
      <c r="A778" s="9" t="s">
        <v>134</v>
      </c>
      <c r="B778" s="54" t="s">
        <v>134</v>
      </c>
      <c r="C778" s="55" t="s">
        <v>127</v>
      </c>
      <c r="D778" s="56">
        <v>3</v>
      </c>
      <c r="E778" s="56">
        <v>11</v>
      </c>
      <c r="F778" s="56">
        <v>1</v>
      </c>
      <c r="G778" s="56">
        <v>902</v>
      </c>
      <c r="H778" s="56">
        <v>16170</v>
      </c>
      <c r="I778" s="56">
        <v>16170</v>
      </c>
      <c r="J778" s="57">
        <v>244</v>
      </c>
      <c r="K778" s="47"/>
      <c r="L778" s="47"/>
      <c r="M778" s="47"/>
      <c r="N778" s="47">
        <v>16691796</v>
      </c>
      <c r="O778" s="47"/>
      <c r="P778" s="47"/>
      <c r="Q778" s="47"/>
      <c r="R778" s="47"/>
      <c r="S778" s="47"/>
      <c r="T778" s="47"/>
      <c r="U778" s="47"/>
      <c r="V778" s="47"/>
      <c r="W778" s="47"/>
      <c r="X778" s="47">
        <v>30000000</v>
      </c>
      <c r="Y778" s="47"/>
      <c r="Z778" s="47"/>
      <c r="AA778" s="47">
        <v>-11511410.58</v>
      </c>
      <c r="AB778" s="47">
        <v>0</v>
      </c>
      <c r="AC778" s="47"/>
      <c r="AD778" s="188" t="e">
        <f t="shared" si="54"/>
        <v>#DIV/0!</v>
      </c>
    </row>
    <row r="779" spans="1:30" s="3" customFormat="1" ht="67.5" customHeight="1">
      <c r="A779" s="10" t="s">
        <v>233</v>
      </c>
      <c r="B779" s="95" t="s">
        <v>337</v>
      </c>
      <c r="C779" s="96" t="s">
        <v>127</v>
      </c>
      <c r="D779" s="88">
        <v>3</v>
      </c>
      <c r="E779" s="88">
        <v>11</v>
      </c>
      <c r="F779" s="88">
        <v>1</v>
      </c>
      <c r="G779" s="88">
        <v>902</v>
      </c>
      <c r="H779" s="88" t="s">
        <v>234</v>
      </c>
      <c r="I779" s="88" t="s">
        <v>234</v>
      </c>
      <c r="J779" s="89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>
        <f>W780</f>
        <v>2164030</v>
      </c>
      <c r="X779" s="37"/>
      <c r="Y779" s="37"/>
      <c r="Z779" s="37"/>
      <c r="AA779" s="37"/>
      <c r="AB779" s="37">
        <f>AB780</f>
        <v>21699410.54</v>
      </c>
      <c r="AC779" s="37"/>
      <c r="AD779" s="188">
        <f t="shared" si="54"/>
        <v>0</v>
      </c>
    </row>
    <row r="780" spans="1:30" s="3" customFormat="1" ht="38.25">
      <c r="A780" s="9" t="s">
        <v>133</v>
      </c>
      <c r="B780" s="99" t="s">
        <v>133</v>
      </c>
      <c r="C780" s="84" t="s">
        <v>127</v>
      </c>
      <c r="D780" s="85">
        <v>3</v>
      </c>
      <c r="E780" s="85">
        <v>11</v>
      </c>
      <c r="F780" s="85">
        <v>1</v>
      </c>
      <c r="G780" s="85">
        <v>902</v>
      </c>
      <c r="H780" s="85" t="s">
        <v>234</v>
      </c>
      <c r="I780" s="85" t="s">
        <v>234</v>
      </c>
      <c r="J780" s="100">
        <v>200</v>
      </c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>
        <f>W781</f>
        <v>2164030</v>
      </c>
      <c r="X780" s="34"/>
      <c r="Y780" s="34"/>
      <c r="Z780" s="34"/>
      <c r="AA780" s="34"/>
      <c r="AB780" s="34">
        <f>AB781</f>
        <v>21699410.54</v>
      </c>
      <c r="AC780" s="34"/>
      <c r="AD780" s="188">
        <f t="shared" si="54"/>
        <v>0</v>
      </c>
    </row>
    <row r="781" spans="1:30" s="3" customFormat="1" ht="38.25">
      <c r="A781" s="9" t="s">
        <v>13</v>
      </c>
      <c r="B781" s="99" t="s">
        <v>13</v>
      </c>
      <c r="C781" s="84" t="s">
        <v>127</v>
      </c>
      <c r="D781" s="85">
        <v>3</v>
      </c>
      <c r="E781" s="85">
        <v>11</v>
      </c>
      <c r="F781" s="85">
        <v>1</v>
      </c>
      <c r="G781" s="85">
        <v>902</v>
      </c>
      <c r="H781" s="85" t="s">
        <v>234</v>
      </c>
      <c r="I781" s="85" t="s">
        <v>234</v>
      </c>
      <c r="J781" s="100">
        <v>240</v>
      </c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>
        <f>W782</f>
        <v>2164030</v>
      </c>
      <c r="X781" s="34"/>
      <c r="Y781" s="34"/>
      <c r="Z781" s="34"/>
      <c r="AA781" s="34"/>
      <c r="AB781" s="34">
        <f>AB782</f>
        <v>21699410.54</v>
      </c>
      <c r="AC781" s="34"/>
      <c r="AD781" s="188">
        <f t="shared" si="54"/>
        <v>0</v>
      </c>
    </row>
    <row r="782" spans="1:30" s="3" customFormat="1" ht="38.25">
      <c r="A782" s="9" t="s">
        <v>134</v>
      </c>
      <c r="B782" s="99" t="s">
        <v>134</v>
      </c>
      <c r="C782" s="84" t="s">
        <v>127</v>
      </c>
      <c r="D782" s="85">
        <v>3</v>
      </c>
      <c r="E782" s="85">
        <v>11</v>
      </c>
      <c r="F782" s="85">
        <v>1</v>
      </c>
      <c r="G782" s="85">
        <v>902</v>
      </c>
      <c r="H782" s="85" t="s">
        <v>234</v>
      </c>
      <c r="I782" s="85" t="s">
        <v>234</v>
      </c>
      <c r="J782" s="100">
        <v>244</v>
      </c>
      <c r="K782" s="34"/>
      <c r="L782" s="34">
        <v>2631579</v>
      </c>
      <c r="M782" s="34"/>
      <c r="N782" s="34">
        <v>1936300</v>
      </c>
      <c r="O782" s="34"/>
      <c r="P782" s="34"/>
      <c r="Q782" s="34">
        <v>-3387031.63</v>
      </c>
      <c r="R782" s="34"/>
      <c r="S782" s="34"/>
      <c r="T782" s="34"/>
      <c r="U782" s="34">
        <v>2943252.4</v>
      </c>
      <c r="V782" s="34"/>
      <c r="W782" s="34">
        <v>2164030</v>
      </c>
      <c r="X782" s="34"/>
      <c r="Y782" s="34"/>
      <c r="Z782" s="34"/>
      <c r="AA782" s="34"/>
      <c r="AB782" s="34">
        <v>21699410.54</v>
      </c>
      <c r="AC782" s="34"/>
      <c r="AD782" s="188">
        <f t="shared" si="54"/>
        <v>0</v>
      </c>
    </row>
    <row r="783" spans="1:30" s="3" customFormat="1" ht="51">
      <c r="A783" s="10" t="s">
        <v>249</v>
      </c>
      <c r="B783" s="87" t="s">
        <v>338</v>
      </c>
      <c r="C783" s="96" t="s">
        <v>127</v>
      </c>
      <c r="D783" s="88">
        <v>4</v>
      </c>
      <c r="E783" s="88"/>
      <c r="F783" s="88"/>
      <c r="G783" s="88"/>
      <c r="H783" s="88"/>
      <c r="I783" s="88"/>
      <c r="J783" s="89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>
        <f>W796+W788+W792+W784</f>
        <v>500000</v>
      </c>
      <c r="X783" s="37"/>
      <c r="Y783" s="37"/>
      <c r="Z783" s="37"/>
      <c r="AA783" s="37"/>
      <c r="AB783" s="175">
        <f>AB796+AB788+AB792+AB784</f>
        <v>0</v>
      </c>
      <c r="AC783" s="37"/>
      <c r="AD783" s="188" t="e">
        <f t="shared" si="54"/>
        <v>#DIV/0!</v>
      </c>
    </row>
    <row r="784" spans="1:30" s="44" customFormat="1" ht="38.25" hidden="1">
      <c r="A784" s="23" t="s">
        <v>267</v>
      </c>
      <c r="B784" s="125" t="s">
        <v>312</v>
      </c>
      <c r="C784" s="73" t="s">
        <v>127</v>
      </c>
      <c r="D784" s="64">
        <v>4</v>
      </c>
      <c r="E784" s="64">
        <v>11</v>
      </c>
      <c r="F784" s="64"/>
      <c r="G784" s="64">
        <v>902</v>
      </c>
      <c r="H784" s="64">
        <v>12480</v>
      </c>
      <c r="I784" s="64">
        <v>81890</v>
      </c>
      <c r="J784" s="41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>
        <f>W785</f>
        <v>0</v>
      </c>
      <c r="X784" s="42"/>
      <c r="Y784" s="42"/>
      <c r="Z784" s="42"/>
      <c r="AA784" s="42"/>
      <c r="AB784" s="175">
        <f>AB785</f>
        <v>0</v>
      </c>
      <c r="AC784" s="42"/>
      <c r="AD784" s="188" t="e">
        <f t="shared" si="54"/>
        <v>#DIV/0!</v>
      </c>
    </row>
    <row r="785" spans="1:30" s="44" customFormat="1" ht="38.25" hidden="1">
      <c r="A785" s="25" t="s">
        <v>133</v>
      </c>
      <c r="B785" s="54" t="s">
        <v>133</v>
      </c>
      <c r="C785" s="55" t="s">
        <v>127</v>
      </c>
      <c r="D785" s="56">
        <v>4</v>
      </c>
      <c r="E785" s="56">
        <v>11</v>
      </c>
      <c r="F785" s="56"/>
      <c r="G785" s="56">
        <v>902</v>
      </c>
      <c r="H785" s="56">
        <v>12480</v>
      </c>
      <c r="I785" s="56">
        <v>81890</v>
      </c>
      <c r="J785" s="57">
        <v>200</v>
      </c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>
        <f>W786</f>
        <v>0</v>
      </c>
      <c r="X785" s="42"/>
      <c r="Y785" s="42"/>
      <c r="Z785" s="42"/>
      <c r="AA785" s="42"/>
      <c r="AB785" s="175">
        <f>AB786</f>
        <v>0</v>
      </c>
      <c r="AC785" s="42"/>
      <c r="AD785" s="188" t="e">
        <f t="shared" si="54"/>
        <v>#DIV/0!</v>
      </c>
    </row>
    <row r="786" spans="1:30" s="44" customFormat="1" ht="38.25" hidden="1">
      <c r="A786" s="25" t="s">
        <v>13</v>
      </c>
      <c r="B786" s="54" t="s">
        <v>13</v>
      </c>
      <c r="C786" s="55" t="s">
        <v>127</v>
      </c>
      <c r="D786" s="56">
        <v>4</v>
      </c>
      <c r="E786" s="56">
        <v>11</v>
      </c>
      <c r="F786" s="56"/>
      <c r="G786" s="56">
        <v>902</v>
      </c>
      <c r="H786" s="56">
        <v>12480</v>
      </c>
      <c r="I786" s="56">
        <v>81890</v>
      </c>
      <c r="J786" s="57">
        <v>240</v>
      </c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>
        <f>W787</f>
        <v>0</v>
      </c>
      <c r="X786" s="42"/>
      <c r="Y786" s="42"/>
      <c r="Z786" s="42"/>
      <c r="AA786" s="42"/>
      <c r="AB786" s="175">
        <f>AB787</f>
        <v>0</v>
      </c>
      <c r="AC786" s="42"/>
      <c r="AD786" s="188" t="e">
        <f aca="true" t="shared" si="55" ref="AD786:AD849">AC786/AB786*100</f>
        <v>#DIV/0!</v>
      </c>
    </row>
    <row r="787" spans="1:30" s="44" customFormat="1" ht="38.25" hidden="1">
      <c r="A787" s="25" t="s">
        <v>134</v>
      </c>
      <c r="B787" s="54" t="s">
        <v>134</v>
      </c>
      <c r="C787" s="55" t="s">
        <v>127</v>
      </c>
      <c r="D787" s="56">
        <v>4</v>
      </c>
      <c r="E787" s="56">
        <v>11</v>
      </c>
      <c r="F787" s="56"/>
      <c r="G787" s="56">
        <v>902</v>
      </c>
      <c r="H787" s="56">
        <v>12480</v>
      </c>
      <c r="I787" s="56">
        <v>81890</v>
      </c>
      <c r="J787" s="57">
        <v>244</v>
      </c>
      <c r="K787" s="42"/>
      <c r="L787" s="42"/>
      <c r="M787" s="42"/>
      <c r="N787" s="42"/>
      <c r="O787" s="42"/>
      <c r="P787" s="42"/>
      <c r="Q787" s="42"/>
      <c r="R787" s="42"/>
      <c r="S787" s="42"/>
      <c r="T787" s="42">
        <v>828463.25</v>
      </c>
      <c r="U787" s="47">
        <v>57000</v>
      </c>
      <c r="V787" s="47"/>
      <c r="W787" s="42">
        <v>0</v>
      </c>
      <c r="X787" s="47"/>
      <c r="Y787" s="47"/>
      <c r="Z787" s="47"/>
      <c r="AA787" s="47"/>
      <c r="AB787" s="175">
        <v>0</v>
      </c>
      <c r="AC787" s="42"/>
      <c r="AD787" s="188" t="e">
        <f t="shared" si="55"/>
        <v>#DIV/0!</v>
      </c>
    </row>
    <row r="788" spans="1:30" s="3" customFormat="1" ht="63.75" hidden="1">
      <c r="A788" s="10" t="s">
        <v>236</v>
      </c>
      <c r="B788" s="87" t="s">
        <v>236</v>
      </c>
      <c r="C788" s="96" t="s">
        <v>127</v>
      </c>
      <c r="D788" s="88">
        <v>4</v>
      </c>
      <c r="E788" s="88">
        <v>11</v>
      </c>
      <c r="F788" s="88"/>
      <c r="G788" s="88">
        <v>902</v>
      </c>
      <c r="H788" s="88">
        <v>55550</v>
      </c>
      <c r="I788" s="88">
        <v>55550</v>
      </c>
      <c r="J788" s="100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>
        <f>W789</f>
        <v>0</v>
      </c>
      <c r="X788" s="37"/>
      <c r="Y788" s="37"/>
      <c r="Z788" s="37"/>
      <c r="AA788" s="37"/>
      <c r="AB788" s="175">
        <f>AB789</f>
        <v>0</v>
      </c>
      <c r="AC788" s="37"/>
      <c r="AD788" s="188" t="e">
        <f t="shared" si="55"/>
        <v>#DIV/0!</v>
      </c>
    </row>
    <row r="789" spans="1:30" s="3" customFormat="1" ht="38.25" hidden="1">
      <c r="A789" s="9" t="s">
        <v>133</v>
      </c>
      <c r="B789" s="99" t="s">
        <v>133</v>
      </c>
      <c r="C789" s="84" t="s">
        <v>127</v>
      </c>
      <c r="D789" s="85">
        <v>4</v>
      </c>
      <c r="E789" s="85">
        <v>11</v>
      </c>
      <c r="F789" s="85"/>
      <c r="G789" s="85">
        <v>902</v>
      </c>
      <c r="H789" s="85">
        <v>55550</v>
      </c>
      <c r="I789" s="85">
        <v>55550</v>
      </c>
      <c r="J789" s="100">
        <v>200</v>
      </c>
      <c r="K789" s="37"/>
      <c r="L789" s="37"/>
      <c r="M789" s="37"/>
      <c r="N789" s="37"/>
      <c r="O789" s="37"/>
      <c r="P789" s="34"/>
      <c r="Q789" s="34"/>
      <c r="R789" s="34"/>
      <c r="S789" s="34"/>
      <c r="T789" s="34"/>
      <c r="U789" s="34"/>
      <c r="V789" s="34"/>
      <c r="W789" s="34">
        <f>W790</f>
        <v>0</v>
      </c>
      <c r="X789" s="34"/>
      <c r="Y789" s="34"/>
      <c r="Z789" s="34"/>
      <c r="AA789" s="34"/>
      <c r="AB789" s="176">
        <f>AB790</f>
        <v>0</v>
      </c>
      <c r="AC789" s="34"/>
      <c r="AD789" s="188" t="e">
        <f t="shared" si="55"/>
        <v>#DIV/0!</v>
      </c>
    </row>
    <row r="790" spans="1:30" s="3" customFormat="1" ht="38.25" hidden="1">
      <c r="A790" s="9" t="s">
        <v>13</v>
      </c>
      <c r="B790" s="99" t="s">
        <v>13</v>
      </c>
      <c r="C790" s="84" t="s">
        <v>127</v>
      </c>
      <c r="D790" s="85">
        <v>4</v>
      </c>
      <c r="E790" s="85">
        <v>11</v>
      </c>
      <c r="F790" s="85"/>
      <c r="G790" s="85">
        <v>902</v>
      </c>
      <c r="H790" s="85">
        <v>55550</v>
      </c>
      <c r="I790" s="85">
        <v>55550</v>
      </c>
      <c r="J790" s="100">
        <v>240</v>
      </c>
      <c r="K790" s="37"/>
      <c r="L790" s="37"/>
      <c r="M790" s="37"/>
      <c r="N790" s="37"/>
      <c r="O790" s="37"/>
      <c r="P790" s="34"/>
      <c r="Q790" s="34"/>
      <c r="R790" s="34"/>
      <c r="S790" s="34"/>
      <c r="T790" s="34"/>
      <c r="U790" s="34"/>
      <c r="V790" s="34"/>
      <c r="W790" s="34">
        <f>W791</f>
        <v>0</v>
      </c>
      <c r="X790" s="34"/>
      <c r="Y790" s="34"/>
      <c r="Z790" s="34"/>
      <c r="AA790" s="34"/>
      <c r="AB790" s="176">
        <f>AB791</f>
        <v>0</v>
      </c>
      <c r="AC790" s="34"/>
      <c r="AD790" s="188" t="e">
        <f t="shared" si="55"/>
        <v>#DIV/0!</v>
      </c>
    </row>
    <row r="791" spans="1:30" s="3" customFormat="1" ht="38.25" hidden="1">
      <c r="A791" s="9" t="s">
        <v>134</v>
      </c>
      <c r="B791" s="99" t="s">
        <v>134</v>
      </c>
      <c r="C791" s="84" t="s">
        <v>127</v>
      </c>
      <c r="D791" s="85">
        <v>4</v>
      </c>
      <c r="E791" s="85">
        <v>11</v>
      </c>
      <c r="F791" s="85"/>
      <c r="G791" s="85">
        <v>902</v>
      </c>
      <c r="H791" s="85">
        <v>55550</v>
      </c>
      <c r="I791" s="85">
        <v>55550</v>
      </c>
      <c r="J791" s="100">
        <v>244</v>
      </c>
      <c r="K791" s="37"/>
      <c r="L791" s="37"/>
      <c r="M791" s="37"/>
      <c r="N791" s="37"/>
      <c r="O791" s="37"/>
      <c r="P791" s="34">
        <v>75000</v>
      </c>
      <c r="Q791" s="34"/>
      <c r="R791" s="34"/>
      <c r="S791" s="34"/>
      <c r="T791" s="34">
        <v>-75000</v>
      </c>
      <c r="U791" s="34"/>
      <c r="V791" s="34"/>
      <c r="W791" s="34">
        <f>K791+O791</f>
        <v>0</v>
      </c>
      <c r="X791" s="34"/>
      <c r="Y791" s="34"/>
      <c r="Z791" s="34"/>
      <c r="AA791" s="34"/>
      <c r="AB791" s="176">
        <f>P791+T791</f>
        <v>0</v>
      </c>
      <c r="AC791" s="34"/>
      <c r="AD791" s="188" t="e">
        <f t="shared" si="55"/>
        <v>#DIV/0!</v>
      </c>
    </row>
    <row r="792" spans="1:30" s="3" customFormat="1" ht="74.25" customHeight="1">
      <c r="A792" s="10" t="s">
        <v>236</v>
      </c>
      <c r="B792" s="95" t="s">
        <v>313</v>
      </c>
      <c r="C792" s="96" t="s">
        <v>127</v>
      </c>
      <c r="D792" s="88">
        <v>4</v>
      </c>
      <c r="E792" s="88">
        <v>11</v>
      </c>
      <c r="F792" s="88"/>
      <c r="G792" s="88">
        <v>902</v>
      </c>
      <c r="H792" s="88" t="s">
        <v>237</v>
      </c>
      <c r="I792" s="88" t="s">
        <v>237</v>
      </c>
      <c r="J792" s="100"/>
      <c r="K792" s="37"/>
      <c r="L792" s="37"/>
      <c r="M792" s="37"/>
      <c r="N792" s="37"/>
      <c r="O792" s="37"/>
      <c r="P792" s="34"/>
      <c r="Q792" s="34"/>
      <c r="R792" s="34"/>
      <c r="S792" s="34"/>
      <c r="T792" s="34"/>
      <c r="U792" s="34"/>
      <c r="V792" s="34"/>
      <c r="W792" s="34">
        <f>W793</f>
        <v>500000</v>
      </c>
      <c r="X792" s="34"/>
      <c r="Y792" s="34"/>
      <c r="Z792" s="34"/>
      <c r="AA792" s="34"/>
      <c r="AB792" s="176">
        <f>AB793</f>
        <v>0</v>
      </c>
      <c r="AC792" s="34"/>
      <c r="AD792" s="188" t="e">
        <f t="shared" si="55"/>
        <v>#DIV/0!</v>
      </c>
    </row>
    <row r="793" spans="1:30" s="3" customFormat="1" ht="38.25">
      <c r="A793" s="9" t="s">
        <v>133</v>
      </c>
      <c r="B793" s="99" t="s">
        <v>133</v>
      </c>
      <c r="C793" s="84" t="s">
        <v>127</v>
      </c>
      <c r="D793" s="85">
        <v>4</v>
      </c>
      <c r="E793" s="85">
        <v>11</v>
      </c>
      <c r="F793" s="85"/>
      <c r="G793" s="85">
        <v>902</v>
      </c>
      <c r="H793" s="85" t="s">
        <v>237</v>
      </c>
      <c r="I793" s="85" t="s">
        <v>237</v>
      </c>
      <c r="J793" s="100">
        <v>200</v>
      </c>
      <c r="K793" s="37"/>
      <c r="L793" s="37"/>
      <c r="M793" s="37"/>
      <c r="N793" s="37"/>
      <c r="O793" s="37"/>
      <c r="P793" s="34"/>
      <c r="Q793" s="34"/>
      <c r="R793" s="34"/>
      <c r="S793" s="34"/>
      <c r="T793" s="34"/>
      <c r="U793" s="34"/>
      <c r="V793" s="34"/>
      <c r="W793" s="34">
        <f>W794</f>
        <v>500000</v>
      </c>
      <c r="X793" s="34"/>
      <c r="Y793" s="34"/>
      <c r="Z793" s="34"/>
      <c r="AA793" s="34"/>
      <c r="AB793" s="176">
        <f>AB794</f>
        <v>0</v>
      </c>
      <c r="AC793" s="34"/>
      <c r="AD793" s="188" t="e">
        <f t="shared" si="55"/>
        <v>#DIV/0!</v>
      </c>
    </row>
    <row r="794" spans="1:30" s="3" customFormat="1" ht="38.25">
      <c r="A794" s="9" t="s">
        <v>13</v>
      </c>
      <c r="B794" s="99" t="s">
        <v>13</v>
      </c>
      <c r="C794" s="84" t="s">
        <v>127</v>
      </c>
      <c r="D794" s="85">
        <v>4</v>
      </c>
      <c r="E794" s="85">
        <v>11</v>
      </c>
      <c r="F794" s="85"/>
      <c r="G794" s="85">
        <v>902</v>
      </c>
      <c r="H794" s="85" t="s">
        <v>237</v>
      </c>
      <c r="I794" s="85" t="s">
        <v>237</v>
      </c>
      <c r="J794" s="100">
        <v>240</v>
      </c>
      <c r="K794" s="37"/>
      <c r="L794" s="37"/>
      <c r="M794" s="37"/>
      <c r="N794" s="37"/>
      <c r="O794" s="37"/>
      <c r="P794" s="34"/>
      <c r="Q794" s="34"/>
      <c r="R794" s="34"/>
      <c r="S794" s="34"/>
      <c r="T794" s="34"/>
      <c r="U794" s="34"/>
      <c r="V794" s="34"/>
      <c r="W794" s="34">
        <f>W795</f>
        <v>500000</v>
      </c>
      <c r="X794" s="34"/>
      <c r="Y794" s="34"/>
      <c r="Z794" s="34"/>
      <c r="AA794" s="34"/>
      <c r="AB794" s="176">
        <f>AB795</f>
        <v>0</v>
      </c>
      <c r="AC794" s="34"/>
      <c r="AD794" s="188" t="e">
        <f t="shared" si="55"/>
        <v>#DIV/0!</v>
      </c>
    </row>
    <row r="795" spans="1:30" s="3" customFormat="1" ht="38.25">
      <c r="A795" s="9" t="s">
        <v>134</v>
      </c>
      <c r="B795" s="99" t="s">
        <v>134</v>
      </c>
      <c r="C795" s="84" t="s">
        <v>127</v>
      </c>
      <c r="D795" s="85">
        <v>4</v>
      </c>
      <c r="E795" s="85">
        <v>11</v>
      </c>
      <c r="F795" s="85"/>
      <c r="G795" s="85">
        <v>902</v>
      </c>
      <c r="H795" s="85" t="s">
        <v>237</v>
      </c>
      <c r="I795" s="85" t="s">
        <v>237</v>
      </c>
      <c r="J795" s="100">
        <v>244</v>
      </c>
      <c r="K795" s="37"/>
      <c r="L795" s="37"/>
      <c r="M795" s="37"/>
      <c r="N795" s="37"/>
      <c r="O795" s="37"/>
      <c r="P795" s="34">
        <v>2025000</v>
      </c>
      <c r="Q795" s="34"/>
      <c r="R795" s="34"/>
      <c r="S795" s="34"/>
      <c r="T795" s="34">
        <v>-386308.84</v>
      </c>
      <c r="U795" s="34"/>
      <c r="V795" s="34">
        <v>-62298.96</v>
      </c>
      <c r="W795" s="34">
        <v>500000</v>
      </c>
      <c r="X795" s="34"/>
      <c r="Y795" s="34"/>
      <c r="Z795" s="34"/>
      <c r="AA795" s="34">
        <v>437475.03</v>
      </c>
      <c r="AB795" s="176">
        <v>0</v>
      </c>
      <c r="AC795" s="34"/>
      <c r="AD795" s="188" t="e">
        <f t="shared" si="55"/>
        <v>#DIV/0!</v>
      </c>
    </row>
    <row r="796" spans="1:30" s="3" customFormat="1" ht="63.75" hidden="1">
      <c r="A796" s="10" t="s">
        <v>236</v>
      </c>
      <c r="B796" s="63" t="s">
        <v>349</v>
      </c>
      <c r="C796" s="73" t="s">
        <v>127</v>
      </c>
      <c r="D796" s="64">
        <v>4</v>
      </c>
      <c r="E796" s="64">
        <v>11</v>
      </c>
      <c r="F796" s="64"/>
      <c r="G796" s="64">
        <v>902</v>
      </c>
      <c r="H796" s="64" t="s">
        <v>247</v>
      </c>
      <c r="I796" s="64" t="s">
        <v>247</v>
      </c>
      <c r="J796" s="5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>
        <f>AB797</f>
        <v>0</v>
      </c>
      <c r="AC796" s="47"/>
      <c r="AD796" s="188" t="e">
        <f t="shared" si="55"/>
        <v>#DIV/0!</v>
      </c>
    </row>
    <row r="797" spans="1:30" s="3" customFormat="1" ht="38.25" hidden="1">
      <c r="A797" s="9" t="s">
        <v>133</v>
      </c>
      <c r="B797" s="54" t="s">
        <v>133</v>
      </c>
      <c r="C797" s="55" t="s">
        <v>127</v>
      </c>
      <c r="D797" s="56">
        <v>4</v>
      </c>
      <c r="E797" s="56">
        <v>11</v>
      </c>
      <c r="F797" s="56"/>
      <c r="G797" s="56">
        <v>902</v>
      </c>
      <c r="H797" s="56" t="s">
        <v>247</v>
      </c>
      <c r="I797" s="56" t="s">
        <v>247</v>
      </c>
      <c r="J797" s="57">
        <v>200</v>
      </c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>
        <f>AB798</f>
        <v>0</v>
      </c>
      <c r="AC797" s="47"/>
      <c r="AD797" s="188" t="e">
        <f t="shared" si="55"/>
        <v>#DIV/0!</v>
      </c>
    </row>
    <row r="798" spans="1:30" s="3" customFormat="1" ht="38.25" hidden="1">
      <c r="A798" s="9" t="s">
        <v>13</v>
      </c>
      <c r="B798" s="54" t="s">
        <v>13</v>
      </c>
      <c r="C798" s="55" t="s">
        <v>127</v>
      </c>
      <c r="D798" s="56">
        <v>4</v>
      </c>
      <c r="E798" s="56">
        <v>11</v>
      </c>
      <c r="F798" s="56"/>
      <c r="G798" s="56">
        <v>902</v>
      </c>
      <c r="H798" s="56" t="s">
        <v>247</v>
      </c>
      <c r="I798" s="56" t="s">
        <v>247</v>
      </c>
      <c r="J798" s="57">
        <v>240</v>
      </c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>
        <f>AB799</f>
        <v>0</v>
      </c>
      <c r="AC798" s="47"/>
      <c r="AD798" s="188" t="e">
        <f t="shared" si="55"/>
        <v>#DIV/0!</v>
      </c>
    </row>
    <row r="799" spans="1:30" s="3" customFormat="1" ht="38.25" hidden="1">
      <c r="A799" s="9" t="s">
        <v>134</v>
      </c>
      <c r="B799" s="54" t="s">
        <v>134</v>
      </c>
      <c r="C799" s="55" t="s">
        <v>127</v>
      </c>
      <c r="D799" s="56">
        <v>4</v>
      </c>
      <c r="E799" s="56">
        <v>11</v>
      </c>
      <c r="F799" s="56"/>
      <c r="G799" s="56">
        <v>902</v>
      </c>
      <c r="H799" s="56" t="s">
        <v>247</v>
      </c>
      <c r="I799" s="56" t="s">
        <v>247</v>
      </c>
      <c r="J799" s="57">
        <v>244</v>
      </c>
      <c r="K799" s="47"/>
      <c r="L799" s="47"/>
      <c r="M799" s="47"/>
      <c r="N799" s="47"/>
      <c r="O799" s="47"/>
      <c r="P799" s="47">
        <v>29951451.73</v>
      </c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>
        <v>0</v>
      </c>
      <c r="AC799" s="47"/>
      <c r="AD799" s="188" t="e">
        <f t="shared" si="55"/>
        <v>#DIV/0!</v>
      </c>
    </row>
    <row r="800" spans="1:30" ht="77.25" customHeight="1">
      <c r="A800" s="12" t="s">
        <v>196</v>
      </c>
      <c r="B800" s="148" t="s">
        <v>196</v>
      </c>
      <c r="C800" s="96" t="s">
        <v>128</v>
      </c>
      <c r="D800" s="88"/>
      <c r="E800" s="88"/>
      <c r="F800" s="88"/>
      <c r="G800" s="88"/>
      <c r="H800" s="88"/>
      <c r="I800" s="88"/>
      <c r="J800" s="89"/>
      <c r="K800" s="37">
        <f>K801+K808</f>
        <v>487494</v>
      </c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>
        <f>W801+W808</f>
        <v>1187807.4</v>
      </c>
      <c r="X800" s="37"/>
      <c r="Y800" s="37"/>
      <c r="Z800" s="37"/>
      <c r="AA800" s="37"/>
      <c r="AB800" s="37">
        <f>AB801+AB808</f>
        <v>4157325.9</v>
      </c>
      <c r="AC800" s="37">
        <f>AC801+AC808</f>
        <v>1626779.7</v>
      </c>
      <c r="AD800" s="187">
        <f t="shared" si="55"/>
        <v>39.130434782608695</v>
      </c>
    </row>
    <row r="801" spans="1:30" ht="39" customHeight="1">
      <c r="A801" s="12" t="s">
        <v>152</v>
      </c>
      <c r="B801" s="148" t="s">
        <v>152</v>
      </c>
      <c r="C801" s="96" t="s">
        <v>128</v>
      </c>
      <c r="D801" s="88">
        <v>1</v>
      </c>
      <c r="E801" s="88"/>
      <c r="F801" s="88"/>
      <c r="G801" s="88"/>
      <c r="H801" s="88"/>
      <c r="I801" s="88"/>
      <c r="J801" s="89"/>
      <c r="K801" s="37">
        <f>K803</f>
        <v>487494</v>
      </c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>
        <f>W803</f>
        <v>1187807.4</v>
      </c>
      <c r="X801" s="37"/>
      <c r="Y801" s="37"/>
      <c r="Z801" s="37"/>
      <c r="AA801" s="37"/>
      <c r="AB801" s="37">
        <f>AB803</f>
        <v>4157325.9</v>
      </c>
      <c r="AC801" s="37">
        <f>AC803</f>
        <v>1626779.7</v>
      </c>
      <c r="AD801" s="187">
        <f t="shared" si="55"/>
        <v>39.130434782608695</v>
      </c>
    </row>
    <row r="802" spans="1:30" ht="75.75" customHeight="1">
      <c r="A802" s="12" t="s">
        <v>195</v>
      </c>
      <c r="B802" s="148" t="s">
        <v>195</v>
      </c>
      <c r="C802" s="96" t="s">
        <v>128</v>
      </c>
      <c r="D802" s="88">
        <v>1</v>
      </c>
      <c r="E802" s="88">
        <v>11</v>
      </c>
      <c r="F802" s="88"/>
      <c r="G802" s="88"/>
      <c r="H802" s="88"/>
      <c r="I802" s="88"/>
      <c r="J802" s="89"/>
      <c r="K802" s="37">
        <f>K803</f>
        <v>487494</v>
      </c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>
        <f>W803</f>
        <v>1187807.4</v>
      </c>
      <c r="X802" s="37"/>
      <c r="Y802" s="37"/>
      <c r="Z802" s="37"/>
      <c r="AA802" s="37"/>
      <c r="AB802" s="37">
        <f>AB803</f>
        <v>4157325.9</v>
      </c>
      <c r="AC802" s="37">
        <f>AC803</f>
        <v>1626779.7</v>
      </c>
      <c r="AD802" s="187">
        <f t="shared" si="55"/>
        <v>39.130434782608695</v>
      </c>
    </row>
    <row r="803" spans="1:30" ht="25.5">
      <c r="A803" s="29" t="s">
        <v>51</v>
      </c>
      <c r="B803" s="115" t="s">
        <v>51</v>
      </c>
      <c r="C803" s="96" t="s">
        <v>128</v>
      </c>
      <c r="D803" s="88">
        <v>1</v>
      </c>
      <c r="E803" s="88">
        <v>11</v>
      </c>
      <c r="F803" s="88">
        <v>1</v>
      </c>
      <c r="G803" s="117">
        <v>903</v>
      </c>
      <c r="H803" s="88"/>
      <c r="I803" s="88"/>
      <c r="J803" s="89"/>
      <c r="K803" s="37">
        <f>K804</f>
        <v>487494</v>
      </c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>
        <f>W804+W827+W823</f>
        <v>1187807.4</v>
      </c>
      <c r="X803" s="37"/>
      <c r="Y803" s="37"/>
      <c r="Z803" s="37"/>
      <c r="AA803" s="37"/>
      <c r="AB803" s="37">
        <f>AB804+AB827+AB823</f>
        <v>4157325.9</v>
      </c>
      <c r="AC803" s="37">
        <f>AC804+AC827+AC823</f>
        <v>1626779.7</v>
      </c>
      <c r="AD803" s="187">
        <f t="shared" si="55"/>
        <v>39.130434782608695</v>
      </c>
    </row>
    <row r="804" spans="1:30" ht="35.25" customHeight="1" hidden="1">
      <c r="A804" s="6" t="s">
        <v>80</v>
      </c>
      <c r="B804" s="87" t="s">
        <v>80</v>
      </c>
      <c r="C804" s="96" t="s">
        <v>128</v>
      </c>
      <c r="D804" s="88">
        <v>1</v>
      </c>
      <c r="E804" s="88">
        <v>11</v>
      </c>
      <c r="F804" s="88">
        <v>1</v>
      </c>
      <c r="G804" s="117">
        <v>903</v>
      </c>
      <c r="H804" s="88">
        <v>12860</v>
      </c>
      <c r="I804" s="88">
        <v>12860</v>
      </c>
      <c r="J804" s="89"/>
      <c r="K804" s="37">
        <f>K805</f>
        <v>487494</v>
      </c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>
        <f>AB805</f>
        <v>0</v>
      </c>
      <c r="AC804" s="37"/>
      <c r="AD804" s="187" t="e">
        <f t="shared" si="55"/>
        <v>#DIV/0!</v>
      </c>
    </row>
    <row r="805" spans="1:30" ht="25.5" hidden="1">
      <c r="A805" s="5" t="s">
        <v>28</v>
      </c>
      <c r="B805" s="99" t="s">
        <v>28</v>
      </c>
      <c r="C805" s="84" t="s">
        <v>128</v>
      </c>
      <c r="D805" s="85">
        <v>1</v>
      </c>
      <c r="E805" s="85">
        <v>11</v>
      </c>
      <c r="F805" s="85">
        <v>1</v>
      </c>
      <c r="G805" s="122">
        <v>903</v>
      </c>
      <c r="H805" s="85">
        <v>12860</v>
      </c>
      <c r="I805" s="85">
        <v>12860</v>
      </c>
      <c r="J805" s="100">
        <v>300</v>
      </c>
      <c r="K805" s="34">
        <f>K806</f>
        <v>487494</v>
      </c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>
        <f>AB806</f>
        <v>0</v>
      </c>
      <c r="AC805" s="34"/>
      <c r="AD805" s="187" t="e">
        <f t="shared" si="55"/>
        <v>#DIV/0!</v>
      </c>
    </row>
    <row r="806" spans="1:30" ht="38.25" hidden="1">
      <c r="A806" s="5" t="s">
        <v>78</v>
      </c>
      <c r="B806" s="99" t="s">
        <v>78</v>
      </c>
      <c r="C806" s="84" t="s">
        <v>128</v>
      </c>
      <c r="D806" s="85">
        <v>1</v>
      </c>
      <c r="E806" s="85">
        <v>11</v>
      </c>
      <c r="F806" s="85">
        <v>1</v>
      </c>
      <c r="G806" s="122">
        <v>903</v>
      </c>
      <c r="H806" s="85">
        <v>12860</v>
      </c>
      <c r="I806" s="85">
        <v>12860</v>
      </c>
      <c r="J806" s="100">
        <v>320</v>
      </c>
      <c r="K806" s="34">
        <f>K807</f>
        <v>487494</v>
      </c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>
        <f>AB807</f>
        <v>0</v>
      </c>
      <c r="AC806" s="34"/>
      <c r="AD806" s="187" t="e">
        <f t="shared" si="55"/>
        <v>#DIV/0!</v>
      </c>
    </row>
    <row r="807" spans="1:30" s="3" customFormat="1" ht="39.75" customHeight="1" hidden="1">
      <c r="A807" s="5" t="s">
        <v>79</v>
      </c>
      <c r="B807" s="99" t="s">
        <v>79</v>
      </c>
      <c r="C807" s="84" t="s">
        <v>128</v>
      </c>
      <c r="D807" s="85">
        <v>1</v>
      </c>
      <c r="E807" s="85">
        <v>11</v>
      </c>
      <c r="F807" s="85">
        <v>1</v>
      </c>
      <c r="G807" s="122">
        <v>903</v>
      </c>
      <c r="H807" s="85">
        <v>12860</v>
      </c>
      <c r="I807" s="85">
        <v>12860</v>
      </c>
      <c r="J807" s="100">
        <v>322</v>
      </c>
      <c r="K807" s="34">
        <v>487494</v>
      </c>
      <c r="L807" s="34"/>
      <c r="M807" s="34"/>
      <c r="N807" s="34"/>
      <c r="O807" s="34"/>
      <c r="P807" s="34"/>
      <c r="Q807" s="34">
        <v>-487494</v>
      </c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>
        <f>K807+L807+Q807</f>
        <v>0</v>
      </c>
      <c r="AC807" s="34"/>
      <c r="AD807" s="187" t="e">
        <f t="shared" si="55"/>
        <v>#DIV/0!</v>
      </c>
    </row>
    <row r="808" spans="1:30" ht="63.75" hidden="1">
      <c r="A808" s="19" t="s">
        <v>199</v>
      </c>
      <c r="B808" s="63" t="s">
        <v>199</v>
      </c>
      <c r="C808" s="73" t="s">
        <v>128</v>
      </c>
      <c r="D808" s="64">
        <v>2</v>
      </c>
      <c r="E808" s="64"/>
      <c r="F808" s="64"/>
      <c r="G808" s="64"/>
      <c r="H808" s="64"/>
      <c r="I808" s="64"/>
      <c r="J808" s="41"/>
      <c r="K808" s="42">
        <f>K810</f>
        <v>0</v>
      </c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>
        <f>AB810</f>
        <v>0</v>
      </c>
      <c r="AC808" s="42"/>
      <c r="AD808" s="187" t="e">
        <f t="shared" si="55"/>
        <v>#DIV/0!</v>
      </c>
    </row>
    <row r="809" spans="1:30" ht="70.5" customHeight="1" hidden="1">
      <c r="A809" s="19" t="s">
        <v>198</v>
      </c>
      <c r="B809" s="63" t="s">
        <v>198</v>
      </c>
      <c r="C809" s="73" t="s">
        <v>128</v>
      </c>
      <c r="D809" s="64">
        <v>2</v>
      </c>
      <c r="E809" s="64">
        <v>11</v>
      </c>
      <c r="F809" s="64"/>
      <c r="G809" s="64"/>
      <c r="H809" s="64"/>
      <c r="I809" s="64"/>
      <c r="J809" s="41"/>
      <c r="K809" s="42">
        <f>K810</f>
        <v>0</v>
      </c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>
        <f>AB810</f>
        <v>0</v>
      </c>
      <c r="AC809" s="42"/>
      <c r="AD809" s="187" t="e">
        <f t="shared" si="55"/>
        <v>#DIV/0!</v>
      </c>
    </row>
    <row r="810" spans="1:30" ht="12.75" hidden="1">
      <c r="A810" s="19" t="s">
        <v>41</v>
      </c>
      <c r="B810" s="63" t="s">
        <v>41</v>
      </c>
      <c r="C810" s="73" t="s">
        <v>128</v>
      </c>
      <c r="D810" s="64">
        <v>2</v>
      </c>
      <c r="E810" s="64">
        <v>11</v>
      </c>
      <c r="F810" s="64">
        <v>1</v>
      </c>
      <c r="G810" s="64">
        <v>902</v>
      </c>
      <c r="H810" s="64"/>
      <c r="I810" s="64"/>
      <c r="J810" s="41"/>
      <c r="K810" s="42">
        <f>K815+K811+K819</f>
        <v>0</v>
      </c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>
        <f>AB815+AB811+AB819</f>
        <v>0</v>
      </c>
      <c r="AC810" s="42"/>
      <c r="AD810" s="187" t="e">
        <f t="shared" si="55"/>
        <v>#DIV/0!</v>
      </c>
    </row>
    <row r="811" spans="1:30" ht="140.25" hidden="1">
      <c r="A811" s="27" t="s">
        <v>202</v>
      </c>
      <c r="B811" s="141" t="s">
        <v>202</v>
      </c>
      <c r="C811" s="64" t="s">
        <v>76</v>
      </c>
      <c r="D811" s="64">
        <v>2</v>
      </c>
      <c r="E811" s="64">
        <v>11</v>
      </c>
      <c r="F811" s="64">
        <v>1</v>
      </c>
      <c r="G811" s="64">
        <v>902</v>
      </c>
      <c r="H811" s="73" t="s">
        <v>156</v>
      </c>
      <c r="I811" s="73" t="s">
        <v>156</v>
      </c>
      <c r="J811" s="41"/>
      <c r="K811" s="42">
        <f>K812</f>
        <v>0</v>
      </c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>
        <f>AB812</f>
        <v>0</v>
      </c>
      <c r="AC811" s="42"/>
      <c r="AD811" s="187" t="e">
        <f t="shared" si="55"/>
        <v>#DIV/0!</v>
      </c>
    </row>
    <row r="812" spans="1:30" ht="63.75" customHeight="1" hidden="1">
      <c r="A812" s="24" t="s">
        <v>141</v>
      </c>
      <c r="B812" s="76" t="s">
        <v>141</v>
      </c>
      <c r="C812" s="56" t="s">
        <v>76</v>
      </c>
      <c r="D812" s="56">
        <v>2</v>
      </c>
      <c r="E812" s="56">
        <v>11</v>
      </c>
      <c r="F812" s="56">
        <v>1</v>
      </c>
      <c r="G812" s="56">
        <v>902</v>
      </c>
      <c r="H812" s="55" t="s">
        <v>156</v>
      </c>
      <c r="I812" s="55" t="s">
        <v>156</v>
      </c>
      <c r="J812" s="57">
        <v>400</v>
      </c>
      <c r="K812" s="47">
        <f>K813</f>
        <v>0</v>
      </c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>
        <f>AB813</f>
        <v>0</v>
      </c>
      <c r="AC812" s="47"/>
      <c r="AD812" s="187" t="e">
        <f t="shared" si="55"/>
        <v>#DIV/0!</v>
      </c>
    </row>
    <row r="813" spans="1:30" ht="12.75" hidden="1">
      <c r="A813" s="25" t="s">
        <v>44</v>
      </c>
      <c r="B813" s="54" t="s">
        <v>44</v>
      </c>
      <c r="C813" s="56" t="s">
        <v>76</v>
      </c>
      <c r="D813" s="56">
        <v>2</v>
      </c>
      <c r="E813" s="56">
        <v>11</v>
      </c>
      <c r="F813" s="56">
        <v>1</v>
      </c>
      <c r="G813" s="56">
        <v>902</v>
      </c>
      <c r="H813" s="55" t="s">
        <v>156</v>
      </c>
      <c r="I813" s="55" t="s">
        <v>156</v>
      </c>
      <c r="J813" s="57">
        <v>410</v>
      </c>
      <c r="K813" s="47">
        <f>K814</f>
        <v>0</v>
      </c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>
        <f>AB814</f>
        <v>0</v>
      </c>
      <c r="AC813" s="47"/>
      <c r="AD813" s="187" t="e">
        <f t="shared" si="55"/>
        <v>#DIV/0!</v>
      </c>
    </row>
    <row r="814" spans="1:30" s="3" customFormat="1" ht="120" customHeight="1" hidden="1">
      <c r="A814" s="25" t="s">
        <v>39</v>
      </c>
      <c r="B814" s="54" t="s">
        <v>39</v>
      </c>
      <c r="C814" s="56" t="s">
        <v>76</v>
      </c>
      <c r="D814" s="56">
        <v>2</v>
      </c>
      <c r="E814" s="56">
        <v>11</v>
      </c>
      <c r="F814" s="56">
        <v>1</v>
      </c>
      <c r="G814" s="56">
        <v>902</v>
      </c>
      <c r="H814" s="55" t="s">
        <v>156</v>
      </c>
      <c r="I814" s="55" t="s">
        <v>156</v>
      </c>
      <c r="J814" s="57">
        <v>412</v>
      </c>
      <c r="K814" s="47">
        <v>0</v>
      </c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>
        <v>0</v>
      </c>
      <c r="AC814" s="47"/>
      <c r="AD814" s="187" t="e">
        <f t="shared" si="55"/>
        <v>#DIV/0!</v>
      </c>
    </row>
    <row r="815" spans="1:30" ht="114.75" hidden="1">
      <c r="A815" s="27" t="s">
        <v>157</v>
      </c>
      <c r="B815" s="141" t="s">
        <v>157</v>
      </c>
      <c r="C815" s="64" t="s">
        <v>76</v>
      </c>
      <c r="D815" s="64">
        <v>2</v>
      </c>
      <c r="E815" s="64">
        <v>11</v>
      </c>
      <c r="F815" s="64">
        <v>1</v>
      </c>
      <c r="G815" s="64">
        <v>902</v>
      </c>
      <c r="H815" s="73" t="s">
        <v>155</v>
      </c>
      <c r="I815" s="73" t="s">
        <v>155</v>
      </c>
      <c r="J815" s="41"/>
      <c r="K815" s="42">
        <f>K816</f>
        <v>0</v>
      </c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>
        <f>AB816</f>
        <v>0</v>
      </c>
      <c r="AC815" s="42"/>
      <c r="AD815" s="187" t="e">
        <f t="shared" si="55"/>
        <v>#DIV/0!</v>
      </c>
    </row>
    <row r="816" spans="1:30" ht="38.25" hidden="1">
      <c r="A816" s="24" t="s">
        <v>141</v>
      </c>
      <c r="B816" s="76" t="s">
        <v>141</v>
      </c>
      <c r="C816" s="56" t="s">
        <v>76</v>
      </c>
      <c r="D816" s="56">
        <v>2</v>
      </c>
      <c r="E816" s="56">
        <v>11</v>
      </c>
      <c r="F816" s="56">
        <v>1</v>
      </c>
      <c r="G816" s="56">
        <v>902</v>
      </c>
      <c r="H816" s="55" t="s">
        <v>155</v>
      </c>
      <c r="I816" s="55" t="s">
        <v>155</v>
      </c>
      <c r="J816" s="57">
        <v>400</v>
      </c>
      <c r="K816" s="47">
        <f>K817</f>
        <v>0</v>
      </c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>
        <f>AB817</f>
        <v>0</v>
      </c>
      <c r="AC816" s="47"/>
      <c r="AD816" s="187" t="e">
        <f t="shared" si="55"/>
        <v>#DIV/0!</v>
      </c>
    </row>
    <row r="817" spans="1:30" ht="12.75" hidden="1">
      <c r="A817" s="25" t="s">
        <v>44</v>
      </c>
      <c r="B817" s="54" t="s">
        <v>44</v>
      </c>
      <c r="C817" s="56" t="s">
        <v>76</v>
      </c>
      <c r="D817" s="56">
        <v>2</v>
      </c>
      <c r="E817" s="56">
        <v>11</v>
      </c>
      <c r="F817" s="56">
        <v>1</v>
      </c>
      <c r="G817" s="56">
        <v>902</v>
      </c>
      <c r="H817" s="55" t="s">
        <v>155</v>
      </c>
      <c r="I817" s="55" t="s">
        <v>155</v>
      </c>
      <c r="J817" s="57">
        <v>410</v>
      </c>
      <c r="K817" s="47">
        <f>K818</f>
        <v>0</v>
      </c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>
        <f>AB818</f>
        <v>0</v>
      </c>
      <c r="AC817" s="47"/>
      <c r="AD817" s="187" t="e">
        <f t="shared" si="55"/>
        <v>#DIV/0!</v>
      </c>
    </row>
    <row r="818" spans="1:30" s="3" customFormat="1" ht="51" hidden="1">
      <c r="A818" s="25" t="s">
        <v>39</v>
      </c>
      <c r="B818" s="54" t="s">
        <v>39</v>
      </c>
      <c r="C818" s="56" t="s">
        <v>76</v>
      </c>
      <c r="D818" s="56">
        <v>2</v>
      </c>
      <c r="E818" s="56">
        <v>11</v>
      </c>
      <c r="F818" s="56">
        <v>1</v>
      </c>
      <c r="G818" s="56">
        <v>902</v>
      </c>
      <c r="H818" s="55" t="s">
        <v>155</v>
      </c>
      <c r="I818" s="55" t="s">
        <v>155</v>
      </c>
      <c r="J818" s="57">
        <v>412</v>
      </c>
      <c r="K818" s="47">
        <v>0</v>
      </c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>
        <v>0</v>
      </c>
      <c r="AC818" s="47"/>
      <c r="AD818" s="187" t="e">
        <f t="shared" si="55"/>
        <v>#DIV/0!</v>
      </c>
    </row>
    <row r="819" spans="1:30" ht="114.75" hidden="1">
      <c r="A819" s="27" t="s">
        <v>157</v>
      </c>
      <c r="B819" s="141" t="s">
        <v>157</v>
      </c>
      <c r="C819" s="64" t="s">
        <v>76</v>
      </c>
      <c r="D819" s="64">
        <v>2</v>
      </c>
      <c r="E819" s="64">
        <v>11</v>
      </c>
      <c r="F819" s="64">
        <v>1</v>
      </c>
      <c r="G819" s="64">
        <v>902</v>
      </c>
      <c r="H819" s="73" t="s">
        <v>203</v>
      </c>
      <c r="I819" s="73" t="s">
        <v>203</v>
      </c>
      <c r="J819" s="142"/>
      <c r="K819" s="42">
        <f>K820</f>
        <v>0</v>
      </c>
      <c r="L819" s="143"/>
      <c r="M819" s="143"/>
      <c r="N819" s="143"/>
      <c r="O819" s="143"/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  <c r="AA819" s="143"/>
      <c r="AB819" s="42">
        <f>AB820</f>
        <v>0</v>
      </c>
      <c r="AC819" s="42"/>
      <c r="AD819" s="187" t="e">
        <f t="shared" si="55"/>
        <v>#DIV/0!</v>
      </c>
    </row>
    <row r="820" spans="1:30" ht="38.25" hidden="1">
      <c r="A820" s="24" t="s">
        <v>141</v>
      </c>
      <c r="B820" s="76" t="s">
        <v>141</v>
      </c>
      <c r="C820" s="56" t="s">
        <v>76</v>
      </c>
      <c r="D820" s="56">
        <v>2</v>
      </c>
      <c r="E820" s="56">
        <v>11</v>
      </c>
      <c r="F820" s="56">
        <v>1</v>
      </c>
      <c r="G820" s="56">
        <v>902</v>
      </c>
      <c r="H820" s="55" t="s">
        <v>203</v>
      </c>
      <c r="I820" s="55" t="s">
        <v>203</v>
      </c>
      <c r="J820" s="57">
        <v>400</v>
      </c>
      <c r="K820" s="47">
        <f>K821</f>
        <v>0</v>
      </c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>
        <f>AB821</f>
        <v>0</v>
      </c>
      <c r="AC820" s="47"/>
      <c r="AD820" s="187" t="e">
        <f t="shared" si="55"/>
        <v>#DIV/0!</v>
      </c>
    </row>
    <row r="821" spans="1:30" ht="12.75" hidden="1">
      <c r="A821" s="25" t="s">
        <v>44</v>
      </c>
      <c r="B821" s="54" t="s">
        <v>44</v>
      </c>
      <c r="C821" s="56" t="s">
        <v>76</v>
      </c>
      <c r="D821" s="56">
        <v>2</v>
      </c>
      <c r="E821" s="56">
        <v>11</v>
      </c>
      <c r="F821" s="56">
        <v>1</v>
      </c>
      <c r="G821" s="56">
        <v>902</v>
      </c>
      <c r="H821" s="55" t="s">
        <v>203</v>
      </c>
      <c r="I821" s="55" t="s">
        <v>203</v>
      </c>
      <c r="J821" s="57">
        <v>410</v>
      </c>
      <c r="K821" s="47">
        <f>K822</f>
        <v>0</v>
      </c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>
        <f>AB822</f>
        <v>0</v>
      </c>
      <c r="AC821" s="47"/>
      <c r="AD821" s="187" t="e">
        <f t="shared" si="55"/>
        <v>#DIV/0!</v>
      </c>
    </row>
    <row r="822" spans="1:30" s="3" customFormat="1" ht="51" hidden="1">
      <c r="A822" s="25" t="s">
        <v>39</v>
      </c>
      <c r="B822" s="54" t="s">
        <v>39</v>
      </c>
      <c r="C822" s="56" t="s">
        <v>76</v>
      </c>
      <c r="D822" s="56">
        <v>2</v>
      </c>
      <c r="E822" s="56">
        <v>11</v>
      </c>
      <c r="F822" s="56">
        <v>1</v>
      </c>
      <c r="G822" s="56">
        <v>902</v>
      </c>
      <c r="H822" s="55" t="s">
        <v>203</v>
      </c>
      <c r="I822" s="55" t="s">
        <v>203</v>
      </c>
      <c r="J822" s="57">
        <v>412</v>
      </c>
      <c r="K822" s="47">
        <v>0</v>
      </c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>
        <v>0</v>
      </c>
      <c r="AC822" s="47"/>
      <c r="AD822" s="187" t="e">
        <f t="shared" si="55"/>
        <v>#DIV/0!</v>
      </c>
    </row>
    <row r="823" spans="1:30" s="3" customFormat="1" ht="87" customHeight="1">
      <c r="A823" s="39" t="s">
        <v>250</v>
      </c>
      <c r="B823" s="95" t="s">
        <v>340</v>
      </c>
      <c r="C823" s="96" t="s">
        <v>128</v>
      </c>
      <c r="D823" s="88">
        <v>1</v>
      </c>
      <c r="E823" s="88">
        <v>11</v>
      </c>
      <c r="F823" s="88">
        <v>1</v>
      </c>
      <c r="G823" s="117">
        <v>903</v>
      </c>
      <c r="H823" s="96" t="s">
        <v>261</v>
      </c>
      <c r="I823" s="96" t="s">
        <v>325</v>
      </c>
      <c r="J823" s="41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37">
        <f>W824</f>
        <v>1187807.4</v>
      </c>
      <c r="X823" s="42"/>
      <c r="Y823" s="42"/>
      <c r="Z823" s="42"/>
      <c r="AA823" s="42"/>
      <c r="AB823" s="37">
        <f aca="true" t="shared" si="56" ref="AB823:AC825">AB824</f>
        <v>4157325.9</v>
      </c>
      <c r="AC823" s="37">
        <f t="shared" si="56"/>
        <v>1626779.7</v>
      </c>
      <c r="AD823" s="187">
        <f t="shared" si="55"/>
        <v>39.130434782608695</v>
      </c>
    </row>
    <row r="824" spans="1:30" s="3" customFormat="1" ht="25.5">
      <c r="A824" s="5" t="s">
        <v>28</v>
      </c>
      <c r="B824" s="99" t="s">
        <v>28</v>
      </c>
      <c r="C824" s="84" t="s">
        <v>128</v>
      </c>
      <c r="D824" s="85">
        <v>1</v>
      </c>
      <c r="E824" s="85">
        <v>11</v>
      </c>
      <c r="F824" s="85">
        <v>1</v>
      </c>
      <c r="G824" s="122">
        <v>903</v>
      </c>
      <c r="H824" s="84" t="s">
        <v>261</v>
      </c>
      <c r="I824" s="84" t="s">
        <v>325</v>
      </c>
      <c r="J824" s="100">
        <v>300</v>
      </c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34">
        <f>W825</f>
        <v>1187807.4</v>
      </c>
      <c r="X824" s="47"/>
      <c r="Y824" s="47"/>
      <c r="Z824" s="47"/>
      <c r="AA824" s="47"/>
      <c r="AB824" s="34">
        <f t="shared" si="56"/>
        <v>4157325.9</v>
      </c>
      <c r="AC824" s="34">
        <f t="shared" si="56"/>
        <v>1626779.7</v>
      </c>
      <c r="AD824" s="189">
        <f t="shared" si="55"/>
        <v>39.130434782608695</v>
      </c>
    </row>
    <row r="825" spans="1:30" s="3" customFormat="1" ht="38.25">
      <c r="A825" s="5" t="s">
        <v>78</v>
      </c>
      <c r="B825" s="99" t="s">
        <v>78</v>
      </c>
      <c r="C825" s="84" t="s">
        <v>128</v>
      </c>
      <c r="D825" s="85">
        <v>1</v>
      </c>
      <c r="E825" s="85">
        <v>11</v>
      </c>
      <c r="F825" s="85">
        <v>1</v>
      </c>
      <c r="G825" s="122">
        <v>903</v>
      </c>
      <c r="H825" s="84" t="s">
        <v>261</v>
      </c>
      <c r="I825" s="84" t="s">
        <v>325</v>
      </c>
      <c r="J825" s="100">
        <v>320</v>
      </c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34">
        <f>W826</f>
        <v>1187807.4</v>
      </c>
      <c r="X825" s="47"/>
      <c r="Y825" s="47"/>
      <c r="Z825" s="47"/>
      <c r="AA825" s="47"/>
      <c r="AB825" s="34">
        <f t="shared" si="56"/>
        <v>4157325.9</v>
      </c>
      <c r="AC825" s="34">
        <f t="shared" si="56"/>
        <v>1626779.7</v>
      </c>
      <c r="AD825" s="189">
        <f t="shared" si="55"/>
        <v>39.130434782608695</v>
      </c>
    </row>
    <row r="826" spans="1:30" s="3" customFormat="1" ht="25.5">
      <c r="A826" s="5" t="s">
        <v>79</v>
      </c>
      <c r="B826" s="99" t="s">
        <v>79</v>
      </c>
      <c r="C826" s="84" t="s">
        <v>128</v>
      </c>
      <c r="D826" s="85">
        <v>1</v>
      </c>
      <c r="E826" s="85">
        <v>11</v>
      </c>
      <c r="F826" s="85">
        <v>1</v>
      </c>
      <c r="G826" s="122">
        <v>903</v>
      </c>
      <c r="H826" s="84" t="s">
        <v>261</v>
      </c>
      <c r="I826" s="84" t="s">
        <v>325</v>
      </c>
      <c r="J826" s="100">
        <v>322</v>
      </c>
      <c r="K826" s="47"/>
      <c r="L826" s="47"/>
      <c r="M826" s="47"/>
      <c r="N826" s="47"/>
      <c r="O826" s="47"/>
      <c r="P826" s="47"/>
      <c r="Q826" s="47">
        <v>487494</v>
      </c>
      <c r="R826" s="47"/>
      <c r="S826" s="47"/>
      <c r="T826" s="47"/>
      <c r="U826" s="47"/>
      <c r="V826" s="47"/>
      <c r="W826" s="47">
        <v>1187807.4</v>
      </c>
      <c r="X826" s="47"/>
      <c r="Y826" s="47"/>
      <c r="Z826" s="47"/>
      <c r="AA826" s="47"/>
      <c r="AB826" s="34">
        <v>4157325.9</v>
      </c>
      <c r="AC826" s="34">
        <v>1626779.7</v>
      </c>
      <c r="AD826" s="189">
        <f t="shared" si="55"/>
        <v>39.130434782608695</v>
      </c>
    </row>
    <row r="827" spans="1:30" s="3" customFormat="1" ht="51" hidden="1">
      <c r="A827" s="38" t="s">
        <v>250</v>
      </c>
      <c r="B827" s="133" t="s">
        <v>250</v>
      </c>
      <c r="C827" s="55" t="s">
        <v>128</v>
      </c>
      <c r="D827" s="56">
        <v>1</v>
      </c>
      <c r="E827" s="56">
        <v>11</v>
      </c>
      <c r="F827" s="56">
        <v>1</v>
      </c>
      <c r="G827" s="56">
        <v>903</v>
      </c>
      <c r="H827" s="55" t="s">
        <v>251</v>
      </c>
      <c r="I827" s="55" t="s">
        <v>251</v>
      </c>
      <c r="J827" s="5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>
        <f>AB828</f>
        <v>0</v>
      </c>
      <c r="AC827" s="47"/>
      <c r="AD827" s="187" t="e">
        <f t="shared" si="55"/>
        <v>#DIV/0!</v>
      </c>
    </row>
    <row r="828" spans="1:30" s="3" customFormat="1" ht="25.5" hidden="1">
      <c r="A828" s="5" t="s">
        <v>28</v>
      </c>
      <c r="B828" s="54" t="s">
        <v>28</v>
      </c>
      <c r="C828" s="55" t="s">
        <v>128</v>
      </c>
      <c r="D828" s="56">
        <v>1</v>
      </c>
      <c r="E828" s="56">
        <v>11</v>
      </c>
      <c r="F828" s="56">
        <v>1</v>
      </c>
      <c r="G828" s="56">
        <v>903</v>
      </c>
      <c r="H828" s="55" t="s">
        <v>251</v>
      </c>
      <c r="I828" s="55" t="s">
        <v>251</v>
      </c>
      <c r="J828" s="57">
        <v>300</v>
      </c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>
        <f>AB829</f>
        <v>0</v>
      </c>
      <c r="AC828" s="47"/>
      <c r="AD828" s="187" t="e">
        <f t="shared" si="55"/>
        <v>#DIV/0!</v>
      </c>
    </row>
    <row r="829" spans="1:30" s="3" customFormat="1" ht="38.25" hidden="1">
      <c r="A829" s="5" t="s">
        <v>78</v>
      </c>
      <c r="B829" s="54" t="s">
        <v>78</v>
      </c>
      <c r="C829" s="55" t="s">
        <v>128</v>
      </c>
      <c r="D829" s="56">
        <v>1</v>
      </c>
      <c r="E829" s="56">
        <v>11</v>
      </c>
      <c r="F829" s="56">
        <v>1</v>
      </c>
      <c r="G829" s="56">
        <v>903</v>
      </c>
      <c r="H829" s="55" t="s">
        <v>251</v>
      </c>
      <c r="I829" s="55" t="s">
        <v>251</v>
      </c>
      <c r="J829" s="57">
        <v>320</v>
      </c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>
        <f>AB830</f>
        <v>0</v>
      </c>
      <c r="AC829" s="47"/>
      <c r="AD829" s="187" t="e">
        <f t="shared" si="55"/>
        <v>#DIV/0!</v>
      </c>
    </row>
    <row r="830" spans="1:30" s="3" customFormat="1" ht="25.5" hidden="1">
      <c r="A830" s="5" t="s">
        <v>79</v>
      </c>
      <c r="B830" s="54" t="s">
        <v>79</v>
      </c>
      <c r="C830" s="55" t="s">
        <v>128</v>
      </c>
      <c r="D830" s="56">
        <v>1</v>
      </c>
      <c r="E830" s="56">
        <v>11</v>
      </c>
      <c r="F830" s="56">
        <v>1</v>
      </c>
      <c r="G830" s="56">
        <v>903</v>
      </c>
      <c r="H830" s="55" t="s">
        <v>251</v>
      </c>
      <c r="I830" s="55" t="s">
        <v>251</v>
      </c>
      <c r="J830" s="57">
        <v>322</v>
      </c>
      <c r="K830" s="47"/>
      <c r="L830" s="47"/>
      <c r="M830" s="47"/>
      <c r="N830" s="47"/>
      <c r="O830" s="47"/>
      <c r="P830" s="47">
        <v>1428357.42</v>
      </c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>
        <v>0</v>
      </c>
      <c r="AC830" s="47"/>
      <c r="AD830" s="187" t="e">
        <f t="shared" si="55"/>
        <v>#DIV/0!</v>
      </c>
    </row>
    <row r="831" spans="1:30" s="3" customFormat="1" ht="38.25">
      <c r="A831" s="5"/>
      <c r="B831" s="54" t="s">
        <v>354</v>
      </c>
      <c r="C831" s="55" t="s">
        <v>355</v>
      </c>
      <c r="D831" s="56"/>
      <c r="E831" s="56"/>
      <c r="F831" s="56"/>
      <c r="G831" s="56" t="s">
        <v>265</v>
      </c>
      <c r="H831" s="55"/>
      <c r="I831" s="55"/>
      <c r="J831" s="5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>
        <f>AB832</f>
        <v>19453564.689999998</v>
      </c>
      <c r="AC831" s="47"/>
      <c r="AD831" s="188">
        <f t="shared" si="55"/>
        <v>0</v>
      </c>
    </row>
    <row r="832" spans="1:30" s="3" customFormat="1" ht="12.75">
      <c r="A832" s="5"/>
      <c r="B832" s="87" t="s">
        <v>41</v>
      </c>
      <c r="C832" s="73" t="s">
        <v>355</v>
      </c>
      <c r="D832" s="64">
        <v>0</v>
      </c>
      <c r="E832" s="64">
        <v>11</v>
      </c>
      <c r="F832" s="56"/>
      <c r="G832" s="64">
        <v>902</v>
      </c>
      <c r="H832" s="55"/>
      <c r="I832" s="55"/>
      <c r="J832" s="5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2">
        <f>AB833+AB837+AB841</f>
        <v>19453564.689999998</v>
      </c>
      <c r="AC832" s="47"/>
      <c r="AD832" s="188">
        <f t="shared" si="55"/>
        <v>0</v>
      </c>
    </row>
    <row r="833" spans="1:30" s="3" customFormat="1" ht="51">
      <c r="A833" s="6"/>
      <c r="B833" s="95" t="s">
        <v>313</v>
      </c>
      <c r="C833" s="73" t="s">
        <v>355</v>
      </c>
      <c r="D833" s="64">
        <v>0</v>
      </c>
      <c r="E833" s="64">
        <v>11</v>
      </c>
      <c r="F833" s="64"/>
      <c r="G833" s="64">
        <v>902</v>
      </c>
      <c r="H833" s="73"/>
      <c r="I833" s="73" t="s">
        <v>237</v>
      </c>
      <c r="J833" s="41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>
        <f>AB834</f>
        <v>18749500.56</v>
      </c>
      <c r="AC833" s="42"/>
      <c r="AD833" s="188">
        <f t="shared" si="55"/>
        <v>0</v>
      </c>
    </row>
    <row r="834" spans="1:30" s="3" customFormat="1" ht="38.25">
      <c r="A834" s="5"/>
      <c r="B834" s="99" t="s">
        <v>133</v>
      </c>
      <c r="C834" s="55" t="s">
        <v>355</v>
      </c>
      <c r="D834" s="56">
        <v>0</v>
      </c>
      <c r="E834" s="56">
        <v>11</v>
      </c>
      <c r="F834" s="56"/>
      <c r="G834" s="56">
        <v>902</v>
      </c>
      <c r="H834" s="55"/>
      <c r="I834" s="55" t="s">
        <v>237</v>
      </c>
      <c r="J834" s="57">
        <v>200</v>
      </c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>
        <f>AB835</f>
        <v>18749500.56</v>
      </c>
      <c r="AC834" s="47"/>
      <c r="AD834" s="188">
        <f t="shared" si="55"/>
        <v>0</v>
      </c>
    </row>
    <row r="835" spans="1:30" s="3" customFormat="1" ht="38.25">
      <c r="A835" s="5"/>
      <c r="B835" s="99" t="s">
        <v>13</v>
      </c>
      <c r="C835" s="55" t="s">
        <v>355</v>
      </c>
      <c r="D835" s="56">
        <v>0</v>
      </c>
      <c r="E835" s="56">
        <v>11</v>
      </c>
      <c r="F835" s="56"/>
      <c r="G835" s="56">
        <v>902</v>
      </c>
      <c r="H835" s="55"/>
      <c r="I835" s="55" t="s">
        <v>237</v>
      </c>
      <c r="J835" s="57">
        <v>240</v>
      </c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>
        <f>AB836</f>
        <v>18749500.56</v>
      </c>
      <c r="AC835" s="47"/>
      <c r="AD835" s="188">
        <f t="shared" si="55"/>
        <v>0</v>
      </c>
    </row>
    <row r="836" spans="1:30" s="3" customFormat="1" ht="38.25">
      <c r="A836" s="5"/>
      <c r="B836" s="99" t="s">
        <v>134</v>
      </c>
      <c r="C836" s="55" t="s">
        <v>355</v>
      </c>
      <c r="D836" s="56">
        <v>0</v>
      </c>
      <c r="E836" s="56">
        <v>11</v>
      </c>
      <c r="F836" s="56"/>
      <c r="G836" s="56">
        <v>902</v>
      </c>
      <c r="H836" s="55"/>
      <c r="I836" s="55" t="s">
        <v>237</v>
      </c>
      <c r="J836" s="57">
        <v>244</v>
      </c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>
        <v>18749500.56</v>
      </c>
      <c r="AC836" s="47"/>
      <c r="AD836" s="188">
        <f t="shared" si="55"/>
        <v>0</v>
      </c>
    </row>
    <row r="837" spans="1:30" s="3" customFormat="1" ht="12.75">
      <c r="A837" s="5"/>
      <c r="B837" s="87" t="s">
        <v>356</v>
      </c>
      <c r="C837" s="73" t="s">
        <v>355</v>
      </c>
      <c r="D837" s="64">
        <v>0</v>
      </c>
      <c r="E837" s="64">
        <v>11</v>
      </c>
      <c r="F837" s="64"/>
      <c r="G837" s="64">
        <v>902</v>
      </c>
      <c r="H837" s="73"/>
      <c r="I837" s="73" t="s">
        <v>357</v>
      </c>
      <c r="J837" s="41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2">
        <f>AB838</f>
        <v>436239.32</v>
      </c>
      <c r="AC837" s="47"/>
      <c r="AD837" s="188">
        <f t="shared" si="55"/>
        <v>0</v>
      </c>
    </row>
    <row r="838" spans="1:30" s="3" customFormat="1" ht="38.25">
      <c r="A838" s="5"/>
      <c r="B838" s="99" t="s">
        <v>133</v>
      </c>
      <c r="C838" s="55" t="s">
        <v>355</v>
      </c>
      <c r="D838" s="56">
        <v>0</v>
      </c>
      <c r="E838" s="56">
        <v>11</v>
      </c>
      <c r="F838" s="56"/>
      <c r="G838" s="56">
        <v>902</v>
      </c>
      <c r="H838" s="55"/>
      <c r="I838" s="55" t="s">
        <v>357</v>
      </c>
      <c r="J838" s="57">
        <v>200</v>
      </c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>
        <f>AB839</f>
        <v>436239.32</v>
      </c>
      <c r="AC838" s="47"/>
      <c r="AD838" s="188">
        <f t="shared" si="55"/>
        <v>0</v>
      </c>
    </row>
    <row r="839" spans="1:30" s="3" customFormat="1" ht="38.25">
      <c r="A839" s="5"/>
      <c r="B839" s="99" t="s">
        <v>13</v>
      </c>
      <c r="C839" s="55" t="s">
        <v>355</v>
      </c>
      <c r="D839" s="56">
        <v>0</v>
      </c>
      <c r="E839" s="56">
        <v>11</v>
      </c>
      <c r="F839" s="56"/>
      <c r="G839" s="56">
        <v>902</v>
      </c>
      <c r="H839" s="55"/>
      <c r="I839" s="55" t="s">
        <v>357</v>
      </c>
      <c r="J839" s="57">
        <v>240</v>
      </c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>
        <f>AB840</f>
        <v>436239.32</v>
      </c>
      <c r="AC839" s="47"/>
      <c r="AD839" s="188">
        <f t="shared" si="55"/>
        <v>0</v>
      </c>
    </row>
    <row r="840" spans="1:30" s="3" customFormat="1" ht="38.25">
      <c r="A840" s="5"/>
      <c r="B840" s="99" t="s">
        <v>134</v>
      </c>
      <c r="C840" s="55" t="s">
        <v>355</v>
      </c>
      <c r="D840" s="56">
        <v>0</v>
      </c>
      <c r="E840" s="56">
        <v>11</v>
      </c>
      <c r="F840" s="56"/>
      <c r="G840" s="56">
        <v>902</v>
      </c>
      <c r="H840" s="55"/>
      <c r="I840" s="55" t="s">
        <v>357</v>
      </c>
      <c r="J840" s="57">
        <v>244</v>
      </c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>
        <v>436239.32</v>
      </c>
      <c r="AC840" s="47"/>
      <c r="AD840" s="188">
        <f t="shared" si="55"/>
        <v>0</v>
      </c>
    </row>
    <row r="841" spans="1:30" s="3" customFormat="1" ht="38.25">
      <c r="A841" s="5"/>
      <c r="B841" s="87" t="s">
        <v>312</v>
      </c>
      <c r="C841" s="73" t="s">
        <v>355</v>
      </c>
      <c r="D841" s="64">
        <v>0</v>
      </c>
      <c r="E841" s="64">
        <v>11</v>
      </c>
      <c r="F841" s="56"/>
      <c r="G841" s="64">
        <v>902</v>
      </c>
      <c r="H841" s="55"/>
      <c r="I841" s="73" t="s">
        <v>358</v>
      </c>
      <c r="J841" s="41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2">
        <f>AB842</f>
        <v>267824.81</v>
      </c>
      <c r="AC841" s="47"/>
      <c r="AD841" s="188">
        <f t="shared" si="55"/>
        <v>0</v>
      </c>
    </row>
    <row r="842" spans="1:30" s="3" customFormat="1" ht="38.25">
      <c r="A842" s="5"/>
      <c r="B842" s="99" t="s">
        <v>133</v>
      </c>
      <c r="C842" s="55" t="s">
        <v>355</v>
      </c>
      <c r="D842" s="56">
        <v>0</v>
      </c>
      <c r="E842" s="56">
        <v>11</v>
      </c>
      <c r="F842" s="56"/>
      <c r="G842" s="56">
        <v>902</v>
      </c>
      <c r="H842" s="55"/>
      <c r="I842" s="55" t="s">
        <v>358</v>
      </c>
      <c r="J842" s="57">
        <v>200</v>
      </c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>
        <f>AB843</f>
        <v>267824.81</v>
      </c>
      <c r="AC842" s="47"/>
      <c r="AD842" s="188">
        <f t="shared" si="55"/>
        <v>0</v>
      </c>
    </row>
    <row r="843" spans="1:30" s="3" customFormat="1" ht="38.25">
      <c r="A843" s="5"/>
      <c r="B843" s="99" t="s">
        <v>13</v>
      </c>
      <c r="C843" s="55" t="s">
        <v>355</v>
      </c>
      <c r="D843" s="56">
        <v>0</v>
      </c>
      <c r="E843" s="56">
        <v>11</v>
      </c>
      <c r="F843" s="56"/>
      <c r="G843" s="56">
        <v>902</v>
      </c>
      <c r="H843" s="55"/>
      <c r="I843" s="55" t="s">
        <v>358</v>
      </c>
      <c r="J843" s="57">
        <v>240</v>
      </c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>
        <f>AB844</f>
        <v>267824.81</v>
      </c>
      <c r="AC843" s="47"/>
      <c r="AD843" s="188">
        <f t="shared" si="55"/>
        <v>0</v>
      </c>
    </row>
    <row r="844" spans="1:30" s="3" customFormat="1" ht="38.25">
      <c r="A844" s="5"/>
      <c r="B844" s="99" t="s">
        <v>134</v>
      </c>
      <c r="C844" s="55" t="s">
        <v>355</v>
      </c>
      <c r="D844" s="56">
        <v>0</v>
      </c>
      <c r="E844" s="56">
        <v>11</v>
      </c>
      <c r="F844" s="56"/>
      <c r="G844" s="56">
        <v>902</v>
      </c>
      <c r="H844" s="55"/>
      <c r="I844" s="55" t="s">
        <v>358</v>
      </c>
      <c r="J844" s="57">
        <v>244</v>
      </c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>
        <v>267824.81</v>
      </c>
      <c r="AC844" s="47"/>
      <c r="AD844" s="188">
        <f t="shared" si="55"/>
        <v>0</v>
      </c>
    </row>
    <row r="845" spans="1:30" ht="12.75">
      <c r="A845" s="6" t="s">
        <v>73</v>
      </c>
      <c r="B845" s="87" t="s">
        <v>73</v>
      </c>
      <c r="C845" s="88">
        <v>99</v>
      </c>
      <c r="D845" s="88"/>
      <c r="E845" s="88"/>
      <c r="F845" s="88"/>
      <c r="G845" s="88"/>
      <c r="H845" s="88"/>
      <c r="I845" s="88"/>
      <c r="J845" s="89"/>
      <c r="K845" s="37">
        <f>K850+K893+K882</f>
        <v>8255598.67</v>
      </c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>
        <f>W850+W893+W882+W878</f>
        <v>8854571.3</v>
      </c>
      <c r="X845" s="37"/>
      <c r="Y845" s="37"/>
      <c r="Z845" s="37"/>
      <c r="AA845" s="37"/>
      <c r="AB845" s="37">
        <f>AB850+AB893+AB882+AB846</f>
        <v>6913387.17</v>
      </c>
      <c r="AC845" s="37">
        <f>AC850+AC893+AC882+AC846</f>
        <v>2687152.4299999997</v>
      </c>
      <c r="AD845" s="187">
        <f t="shared" si="55"/>
        <v>38.86882600269587</v>
      </c>
    </row>
    <row r="846" spans="1:30" ht="12.75">
      <c r="A846" s="6"/>
      <c r="B846" s="90" t="s">
        <v>41</v>
      </c>
      <c r="C846" s="64">
        <v>99</v>
      </c>
      <c r="D846" s="64">
        <v>0</v>
      </c>
      <c r="E846" s="73" t="s">
        <v>183</v>
      </c>
      <c r="F846" s="88"/>
      <c r="G846" s="64">
        <v>902</v>
      </c>
      <c r="H846" s="88"/>
      <c r="I846" s="88"/>
      <c r="J846" s="89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>
        <f aca="true" t="shared" si="57" ref="AB846:AC848">AB847</f>
        <v>50000</v>
      </c>
      <c r="AC846" s="37">
        <f t="shared" si="57"/>
        <v>50000</v>
      </c>
      <c r="AD846" s="189">
        <f t="shared" si="55"/>
        <v>100</v>
      </c>
    </row>
    <row r="847" spans="1:30" ht="24.75" customHeight="1">
      <c r="A847" s="6"/>
      <c r="B847" s="87" t="s">
        <v>316</v>
      </c>
      <c r="C847" s="64">
        <v>99</v>
      </c>
      <c r="D847" s="64">
        <v>0</v>
      </c>
      <c r="E847" s="73" t="s">
        <v>183</v>
      </c>
      <c r="F847" s="88"/>
      <c r="G847" s="64">
        <v>902</v>
      </c>
      <c r="H847" s="88"/>
      <c r="I847" s="64">
        <v>83030</v>
      </c>
      <c r="J847" s="89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>
        <f t="shared" si="57"/>
        <v>50000</v>
      </c>
      <c r="AC847" s="37">
        <f t="shared" si="57"/>
        <v>50000</v>
      </c>
      <c r="AD847" s="189">
        <f t="shared" si="55"/>
        <v>100</v>
      </c>
    </row>
    <row r="848" spans="1:30" ht="25.5">
      <c r="A848" s="6"/>
      <c r="B848" s="54" t="s">
        <v>28</v>
      </c>
      <c r="C848" s="56">
        <v>99</v>
      </c>
      <c r="D848" s="56">
        <v>0</v>
      </c>
      <c r="E848" s="55" t="s">
        <v>183</v>
      </c>
      <c r="F848" s="88"/>
      <c r="G848" s="56">
        <v>902</v>
      </c>
      <c r="H848" s="88"/>
      <c r="I848" s="56">
        <v>83030</v>
      </c>
      <c r="J848" s="57">
        <v>300</v>
      </c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>
        <f t="shared" si="57"/>
        <v>50000</v>
      </c>
      <c r="AC848" s="37">
        <f t="shared" si="57"/>
        <v>50000</v>
      </c>
      <c r="AD848" s="189">
        <f t="shared" si="55"/>
        <v>100</v>
      </c>
    </row>
    <row r="849" spans="1:30" ht="12.75">
      <c r="A849" s="6"/>
      <c r="B849" s="54" t="s">
        <v>207</v>
      </c>
      <c r="C849" s="56">
        <v>99</v>
      </c>
      <c r="D849" s="56">
        <v>0</v>
      </c>
      <c r="E849" s="55" t="s">
        <v>183</v>
      </c>
      <c r="F849" s="88"/>
      <c r="G849" s="56">
        <v>902</v>
      </c>
      <c r="H849" s="88"/>
      <c r="I849" s="56">
        <v>83030</v>
      </c>
      <c r="J849" s="57">
        <v>360</v>
      </c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>
        <v>50000</v>
      </c>
      <c r="AC849" s="37">
        <v>50000</v>
      </c>
      <c r="AD849" s="189">
        <f t="shared" si="55"/>
        <v>100</v>
      </c>
    </row>
    <row r="850" spans="1:30" ht="25.5">
      <c r="A850" s="10" t="s">
        <v>120</v>
      </c>
      <c r="B850" s="87" t="s">
        <v>120</v>
      </c>
      <c r="C850" s="88">
        <v>99</v>
      </c>
      <c r="D850" s="88">
        <v>0</v>
      </c>
      <c r="E850" s="96" t="s">
        <v>183</v>
      </c>
      <c r="F850" s="88">
        <v>0</v>
      </c>
      <c r="G850" s="88">
        <v>905</v>
      </c>
      <c r="H850" s="88"/>
      <c r="I850" s="88"/>
      <c r="J850" s="89"/>
      <c r="K850" s="37">
        <f>K851+K868+K864</f>
        <v>4092642.3200000003</v>
      </c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>
        <f>W851+W868+W864+W874</f>
        <v>4635385.91</v>
      </c>
      <c r="X850" s="37"/>
      <c r="Y850" s="37"/>
      <c r="Z850" s="37"/>
      <c r="AA850" s="37"/>
      <c r="AB850" s="37">
        <f>AB851+AB868+AB864+AB874+AB878</f>
        <v>4735385.91</v>
      </c>
      <c r="AC850" s="37">
        <f>AC851+AC868+AC864+AC874+AC878</f>
        <v>2089111.8399999999</v>
      </c>
      <c r="AD850" s="187">
        <f aca="true" t="shared" si="58" ref="AD850:AD899">AC850/AB850*100</f>
        <v>44.11703459243515</v>
      </c>
    </row>
    <row r="851" spans="1:30" ht="41.25" customHeight="1">
      <c r="A851" s="6" t="s">
        <v>58</v>
      </c>
      <c r="B851" s="95" t="s">
        <v>58</v>
      </c>
      <c r="C851" s="88">
        <v>99</v>
      </c>
      <c r="D851" s="88">
        <v>0</v>
      </c>
      <c r="E851" s="96" t="s">
        <v>183</v>
      </c>
      <c r="F851" s="88">
        <v>0</v>
      </c>
      <c r="G851" s="88">
        <v>905</v>
      </c>
      <c r="H851" s="88">
        <v>10040</v>
      </c>
      <c r="I851" s="88">
        <v>80040</v>
      </c>
      <c r="J851" s="89"/>
      <c r="K851" s="37">
        <f>K852+K857+K860</f>
        <v>1996003</v>
      </c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>
        <f>W852+W857+W860</f>
        <v>2054634.6900000002</v>
      </c>
      <c r="X851" s="37"/>
      <c r="Y851" s="37"/>
      <c r="Z851" s="37"/>
      <c r="AA851" s="37"/>
      <c r="AB851" s="37">
        <f>AB852+AB857+AB860</f>
        <v>2054634.6900000002</v>
      </c>
      <c r="AC851" s="37">
        <f>AC852+AC857+AC860</f>
        <v>893249.4099999999</v>
      </c>
      <c r="AD851" s="187">
        <f t="shared" si="58"/>
        <v>43.47485294332297</v>
      </c>
    </row>
    <row r="852" spans="1:30" ht="86.25" customHeight="1">
      <c r="A852" s="9" t="s">
        <v>8</v>
      </c>
      <c r="B852" s="99" t="s">
        <v>8</v>
      </c>
      <c r="C852" s="85">
        <v>99</v>
      </c>
      <c r="D852" s="85">
        <v>0</v>
      </c>
      <c r="E852" s="84" t="s">
        <v>183</v>
      </c>
      <c r="F852" s="85">
        <v>0</v>
      </c>
      <c r="G852" s="85">
        <v>905</v>
      </c>
      <c r="H852" s="85">
        <v>10040</v>
      </c>
      <c r="I852" s="85">
        <v>80040</v>
      </c>
      <c r="J852" s="100" t="s">
        <v>9</v>
      </c>
      <c r="K852" s="34">
        <f>K853</f>
        <v>1643102.87</v>
      </c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>
        <f>W853</f>
        <v>1647993.8800000001</v>
      </c>
      <c r="X852" s="34"/>
      <c r="Y852" s="34"/>
      <c r="Z852" s="34"/>
      <c r="AA852" s="34"/>
      <c r="AB852" s="34">
        <f>AB853</f>
        <v>1647993.8800000001</v>
      </c>
      <c r="AC852" s="34">
        <f>AC853</f>
        <v>811726.9299999999</v>
      </c>
      <c r="AD852" s="189">
        <f t="shared" si="58"/>
        <v>49.255457793326265</v>
      </c>
    </row>
    <row r="853" spans="1:30" ht="38.25">
      <c r="A853" s="9" t="s">
        <v>10</v>
      </c>
      <c r="B853" s="99" t="s">
        <v>10</v>
      </c>
      <c r="C853" s="85">
        <v>99</v>
      </c>
      <c r="D853" s="85">
        <v>0</v>
      </c>
      <c r="E853" s="84" t="s">
        <v>183</v>
      </c>
      <c r="F853" s="85">
        <v>0</v>
      </c>
      <c r="G853" s="85">
        <v>905</v>
      </c>
      <c r="H853" s="85">
        <v>10040</v>
      </c>
      <c r="I853" s="85">
        <v>80040</v>
      </c>
      <c r="J853" s="100" t="s">
        <v>11</v>
      </c>
      <c r="K853" s="34">
        <f>K854+K855+K856</f>
        <v>1643102.87</v>
      </c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>
        <f>W854+W855+W856</f>
        <v>1647993.8800000001</v>
      </c>
      <c r="X853" s="34"/>
      <c r="Y853" s="34"/>
      <c r="Z853" s="34"/>
      <c r="AA853" s="34"/>
      <c r="AB853" s="34">
        <f>AB854+AB855+AB856</f>
        <v>1647993.8800000001</v>
      </c>
      <c r="AC853" s="34">
        <f>AC854+AC855+AC856</f>
        <v>811726.9299999999</v>
      </c>
      <c r="AD853" s="189">
        <f t="shared" si="58"/>
        <v>49.255457793326265</v>
      </c>
    </row>
    <row r="854" spans="1:30" s="3" customFormat="1" ht="25.5">
      <c r="A854" s="9" t="s">
        <v>131</v>
      </c>
      <c r="B854" s="99" t="s">
        <v>131</v>
      </c>
      <c r="C854" s="85">
        <v>99</v>
      </c>
      <c r="D854" s="85">
        <v>0</v>
      </c>
      <c r="E854" s="84" t="s">
        <v>183</v>
      </c>
      <c r="F854" s="85">
        <v>0</v>
      </c>
      <c r="G854" s="85">
        <v>905</v>
      </c>
      <c r="H854" s="85">
        <v>10040</v>
      </c>
      <c r="I854" s="85">
        <v>80040</v>
      </c>
      <c r="J854" s="100">
        <v>121</v>
      </c>
      <c r="K854" s="34">
        <v>1211983.77</v>
      </c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>
        <v>1230740.31</v>
      </c>
      <c r="X854" s="34"/>
      <c r="Y854" s="34"/>
      <c r="Z854" s="34"/>
      <c r="AA854" s="34"/>
      <c r="AB854" s="34">
        <v>1230740.31</v>
      </c>
      <c r="AC854" s="34">
        <v>599013</v>
      </c>
      <c r="AD854" s="189">
        <f t="shared" si="58"/>
        <v>48.67094992606523</v>
      </c>
    </row>
    <row r="855" spans="1:30" ht="51">
      <c r="A855" s="9" t="s">
        <v>57</v>
      </c>
      <c r="B855" s="99" t="s">
        <v>57</v>
      </c>
      <c r="C855" s="85">
        <v>99</v>
      </c>
      <c r="D855" s="85">
        <v>0</v>
      </c>
      <c r="E855" s="84" t="s">
        <v>183</v>
      </c>
      <c r="F855" s="85">
        <v>0</v>
      </c>
      <c r="G855" s="85">
        <v>905</v>
      </c>
      <c r="H855" s="85">
        <v>10040</v>
      </c>
      <c r="I855" s="85">
        <v>80040</v>
      </c>
      <c r="J855" s="100">
        <v>122</v>
      </c>
      <c r="K855" s="34">
        <v>50000</v>
      </c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>
        <v>35000</v>
      </c>
      <c r="X855" s="34"/>
      <c r="Y855" s="34"/>
      <c r="Z855" s="34"/>
      <c r="AA855" s="34"/>
      <c r="AB855" s="34">
        <v>35000</v>
      </c>
      <c r="AC855" s="34">
        <v>30000</v>
      </c>
      <c r="AD855" s="189">
        <f t="shared" si="58"/>
        <v>85.71428571428571</v>
      </c>
    </row>
    <row r="856" spans="1:30" ht="63.75">
      <c r="A856" s="9" t="s">
        <v>132</v>
      </c>
      <c r="B856" s="99" t="s">
        <v>132</v>
      </c>
      <c r="C856" s="85">
        <v>99</v>
      </c>
      <c r="D856" s="85">
        <v>0</v>
      </c>
      <c r="E856" s="84" t="s">
        <v>183</v>
      </c>
      <c r="F856" s="85">
        <v>0</v>
      </c>
      <c r="G856" s="85">
        <v>905</v>
      </c>
      <c r="H856" s="85">
        <v>10040</v>
      </c>
      <c r="I856" s="85">
        <v>80040</v>
      </c>
      <c r="J856" s="100">
        <v>129</v>
      </c>
      <c r="K856" s="34">
        <v>381119.1</v>
      </c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>
        <v>382253.57</v>
      </c>
      <c r="X856" s="34"/>
      <c r="Y856" s="34"/>
      <c r="Z856" s="34"/>
      <c r="AA856" s="34"/>
      <c r="AB856" s="34">
        <v>382253.57</v>
      </c>
      <c r="AC856" s="34">
        <v>182713.93</v>
      </c>
      <c r="AD856" s="189">
        <f t="shared" si="58"/>
        <v>47.799142856926096</v>
      </c>
    </row>
    <row r="857" spans="1:30" ht="38.25">
      <c r="A857" s="9" t="s">
        <v>133</v>
      </c>
      <c r="B857" s="99" t="s">
        <v>133</v>
      </c>
      <c r="C857" s="85">
        <v>99</v>
      </c>
      <c r="D857" s="85">
        <v>0</v>
      </c>
      <c r="E857" s="84" t="s">
        <v>183</v>
      </c>
      <c r="F857" s="85">
        <v>0</v>
      </c>
      <c r="G857" s="85">
        <v>905</v>
      </c>
      <c r="H857" s="85">
        <v>10040</v>
      </c>
      <c r="I857" s="85">
        <v>80040</v>
      </c>
      <c r="J857" s="100">
        <v>200</v>
      </c>
      <c r="K857" s="34">
        <f>K858</f>
        <v>340900.13</v>
      </c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>
        <f>W858</f>
        <v>406640.81</v>
      </c>
      <c r="X857" s="34"/>
      <c r="Y857" s="34"/>
      <c r="Z857" s="34"/>
      <c r="AA857" s="34"/>
      <c r="AB857" s="34">
        <f>AB858</f>
        <v>406640.81</v>
      </c>
      <c r="AC857" s="34">
        <f>AC858</f>
        <v>81522.48</v>
      </c>
      <c r="AD857" s="189">
        <f t="shared" si="58"/>
        <v>20.047786153091717</v>
      </c>
    </row>
    <row r="858" spans="1:30" ht="38.25">
      <c r="A858" s="9" t="s">
        <v>13</v>
      </c>
      <c r="B858" s="99" t="s">
        <v>13</v>
      </c>
      <c r="C858" s="85">
        <v>99</v>
      </c>
      <c r="D858" s="85">
        <v>0</v>
      </c>
      <c r="E858" s="84" t="s">
        <v>183</v>
      </c>
      <c r="F858" s="85">
        <v>0</v>
      </c>
      <c r="G858" s="85">
        <v>905</v>
      </c>
      <c r="H858" s="85">
        <v>10040</v>
      </c>
      <c r="I858" s="85">
        <v>80040</v>
      </c>
      <c r="J858" s="100">
        <v>240</v>
      </c>
      <c r="K858" s="34">
        <f>K859</f>
        <v>340900.13</v>
      </c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>
        <f>W859</f>
        <v>406640.81</v>
      </c>
      <c r="X858" s="34"/>
      <c r="Y858" s="34"/>
      <c r="Z858" s="34"/>
      <c r="AA858" s="34"/>
      <c r="AB858" s="34">
        <f>AB859</f>
        <v>406640.81</v>
      </c>
      <c r="AC858" s="34">
        <f>AC859</f>
        <v>81522.48</v>
      </c>
      <c r="AD858" s="189">
        <f t="shared" si="58"/>
        <v>20.047786153091717</v>
      </c>
    </row>
    <row r="859" spans="1:30" ht="38.25">
      <c r="A859" s="9" t="s">
        <v>134</v>
      </c>
      <c r="B859" s="99" t="s">
        <v>134</v>
      </c>
      <c r="C859" s="85">
        <v>99</v>
      </c>
      <c r="D859" s="85">
        <v>0</v>
      </c>
      <c r="E859" s="84" t="s">
        <v>183</v>
      </c>
      <c r="F859" s="85">
        <v>0</v>
      </c>
      <c r="G859" s="85">
        <v>905</v>
      </c>
      <c r="H859" s="85">
        <v>10040</v>
      </c>
      <c r="I859" s="85">
        <v>80040</v>
      </c>
      <c r="J859" s="100">
        <v>244</v>
      </c>
      <c r="K859" s="34">
        <v>340900.13</v>
      </c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>
        <v>50000</v>
      </c>
      <c r="W859" s="34">
        <v>406640.81</v>
      </c>
      <c r="X859" s="34"/>
      <c r="Y859" s="34"/>
      <c r="Z859" s="34">
        <v>0</v>
      </c>
      <c r="AA859" s="34"/>
      <c r="AB859" s="34">
        <f>406640.81+Z859</f>
        <v>406640.81</v>
      </c>
      <c r="AC859" s="34">
        <v>81522.48</v>
      </c>
      <c r="AD859" s="189">
        <f t="shared" si="58"/>
        <v>20.047786153091717</v>
      </c>
    </row>
    <row r="860" spans="1:30" s="40" customFormat="1" ht="12.75" hidden="1">
      <c r="A860" s="25" t="s">
        <v>15</v>
      </c>
      <c r="B860" s="54" t="s">
        <v>15</v>
      </c>
      <c r="C860" s="56">
        <v>99</v>
      </c>
      <c r="D860" s="56">
        <v>0</v>
      </c>
      <c r="E860" s="55" t="s">
        <v>183</v>
      </c>
      <c r="F860" s="56">
        <v>0</v>
      </c>
      <c r="G860" s="56">
        <v>905</v>
      </c>
      <c r="H860" s="56">
        <v>10040</v>
      </c>
      <c r="I860" s="56">
        <v>80040</v>
      </c>
      <c r="J860" s="57" t="s">
        <v>16</v>
      </c>
      <c r="K860" s="47">
        <f>K861</f>
        <v>12000</v>
      </c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>
        <f>AB861</f>
        <v>0</v>
      </c>
      <c r="AC860" s="47"/>
      <c r="AD860" s="187" t="e">
        <f t="shared" si="58"/>
        <v>#DIV/0!</v>
      </c>
    </row>
    <row r="861" spans="1:30" s="40" customFormat="1" ht="12.75" hidden="1">
      <c r="A861" s="25" t="s">
        <v>42</v>
      </c>
      <c r="B861" s="54" t="s">
        <v>42</v>
      </c>
      <c r="C861" s="56">
        <v>99</v>
      </c>
      <c r="D861" s="56">
        <v>0</v>
      </c>
      <c r="E861" s="55" t="s">
        <v>183</v>
      </c>
      <c r="F861" s="56">
        <v>0</v>
      </c>
      <c r="G861" s="56">
        <v>905</v>
      </c>
      <c r="H861" s="56">
        <v>10040</v>
      </c>
      <c r="I861" s="56">
        <v>80040</v>
      </c>
      <c r="J861" s="57">
        <v>850</v>
      </c>
      <c r="K861" s="47">
        <f>K862+K863</f>
        <v>12000</v>
      </c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>
        <f>AB862+AB863</f>
        <v>0</v>
      </c>
      <c r="AC861" s="47"/>
      <c r="AD861" s="187" t="e">
        <f t="shared" si="58"/>
        <v>#DIV/0!</v>
      </c>
    </row>
    <row r="862" spans="1:30" s="40" customFormat="1" ht="12.75" hidden="1">
      <c r="A862" s="25" t="s">
        <v>137</v>
      </c>
      <c r="B862" s="54" t="s">
        <v>137</v>
      </c>
      <c r="C862" s="56">
        <v>99</v>
      </c>
      <c r="D862" s="56">
        <v>0</v>
      </c>
      <c r="E862" s="55" t="s">
        <v>183</v>
      </c>
      <c r="F862" s="56">
        <v>0</v>
      </c>
      <c r="G862" s="56">
        <v>905</v>
      </c>
      <c r="H862" s="56">
        <v>10040</v>
      </c>
      <c r="I862" s="56">
        <v>80040</v>
      </c>
      <c r="J862" s="57" t="s">
        <v>20</v>
      </c>
      <c r="K862" s="47">
        <v>12000</v>
      </c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>
        <v>0</v>
      </c>
      <c r="AC862" s="47"/>
      <c r="AD862" s="187" t="e">
        <f t="shared" si="58"/>
        <v>#DIV/0!</v>
      </c>
    </row>
    <row r="863" spans="1:30" ht="12.75" hidden="1">
      <c r="A863" s="5" t="s">
        <v>214</v>
      </c>
      <c r="B863" s="99" t="s">
        <v>214</v>
      </c>
      <c r="C863" s="85">
        <v>99</v>
      </c>
      <c r="D863" s="85">
        <v>0</v>
      </c>
      <c r="E863" s="84" t="s">
        <v>183</v>
      </c>
      <c r="F863" s="85">
        <v>0</v>
      </c>
      <c r="G863" s="85">
        <v>905</v>
      </c>
      <c r="H863" s="85">
        <v>10040</v>
      </c>
      <c r="I863" s="85">
        <v>10040</v>
      </c>
      <c r="J863" s="100">
        <v>853</v>
      </c>
      <c r="K863" s="34">
        <v>0</v>
      </c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>
        <v>0</v>
      </c>
      <c r="AC863" s="34"/>
      <c r="AD863" s="187" t="e">
        <f t="shared" si="58"/>
        <v>#DIV/0!</v>
      </c>
    </row>
    <row r="864" spans="1:30" ht="42.75" customHeight="1">
      <c r="A864" s="6" t="s">
        <v>225</v>
      </c>
      <c r="B864" s="95" t="s">
        <v>225</v>
      </c>
      <c r="C864" s="88">
        <v>99</v>
      </c>
      <c r="D864" s="88">
        <v>0</v>
      </c>
      <c r="E864" s="96" t="s">
        <v>183</v>
      </c>
      <c r="F864" s="88">
        <v>0</v>
      </c>
      <c r="G864" s="88">
        <v>905</v>
      </c>
      <c r="H864" s="88">
        <v>10042</v>
      </c>
      <c r="I864" s="88">
        <v>80070</v>
      </c>
      <c r="J864" s="93"/>
      <c r="K864" s="37">
        <f>K865</f>
        <v>420548.08</v>
      </c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37">
        <f>W865</f>
        <v>837480.73</v>
      </c>
      <c r="X864" s="94"/>
      <c r="Y864" s="94"/>
      <c r="Z864" s="94"/>
      <c r="AA864" s="94"/>
      <c r="AB864" s="37">
        <f aca="true" t="shared" si="59" ref="AB864:AC866">AB865</f>
        <v>837480.73</v>
      </c>
      <c r="AC864" s="37">
        <f t="shared" si="59"/>
        <v>323891.43</v>
      </c>
      <c r="AD864" s="187">
        <f t="shared" si="58"/>
        <v>38.67449344177746</v>
      </c>
    </row>
    <row r="865" spans="1:30" ht="38.25">
      <c r="A865" s="9" t="s">
        <v>133</v>
      </c>
      <c r="B865" s="99" t="s">
        <v>133</v>
      </c>
      <c r="C865" s="85">
        <v>99</v>
      </c>
      <c r="D865" s="85">
        <v>0</v>
      </c>
      <c r="E865" s="84" t="s">
        <v>183</v>
      </c>
      <c r="F865" s="85">
        <v>0</v>
      </c>
      <c r="G865" s="85">
        <v>905</v>
      </c>
      <c r="H865" s="85">
        <v>10042</v>
      </c>
      <c r="I865" s="85">
        <v>80070</v>
      </c>
      <c r="J865" s="100">
        <v>200</v>
      </c>
      <c r="K865" s="34">
        <f>K866</f>
        <v>420548.08</v>
      </c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>
        <f>W866</f>
        <v>837480.73</v>
      </c>
      <c r="X865" s="34"/>
      <c r="Y865" s="34"/>
      <c r="Z865" s="34"/>
      <c r="AA865" s="34"/>
      <c r="AB865" s="34">
        <f t="shared" si="59"/>
        <v>837480.73</v>
      </c>
      <c r="AC865" s="34">
        <f t="shared" si="59"/>
        <v>323891.43</v>
      </c>
      <c r="AD865" s="189">
        <f t="shared" si="58"/>
        <v>38.67449344177746</v>
      </c>
    </row>
    <row r="866" spans="1:30" ht="38.25">
      <c r="A866" s="9" t="s">
        <v>13</v>
      </c>
      <c r="B866" s="99" t="s">
        <v>13</v>
      </c>
      <c r="C866" s="85">
        <v>99</v>
      </c>
      <c r="D866" s="85">
        <v>0</v>
      </c>
      <c r="E866" s="84" t="s">
        <v>183</v>
      </c>
      <c r="F866" s="85">
        <v>0</v>
      </c>
      <c r="G866" s="85">
        <v>905</v>
      </c>
      <c r="H866" s="85">
        <v>10042</v>
      </c>
      <c r="I866" s="85">
        <v>80070</v>
      </c>
      <c r="J866" s="100">
        <v>240</v>
      </c>
      <c r="K866" s="34">
        <f>K867</f>
        <v>420548.08</v>
      </c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>
        <f>W867</f>
        <v>837480.73</v>
      </c>
      <c r="X866" s="34"/>
      <c r="Y866" s="34"/>
      <c r="Z866" s="34"/>
      <c r="AA866" s="34"/>
      <c r="AB866" s="34">
        <f t="shared" si="59"/>
        <v>837480.73</v>
      </c>
      <c r="AC866" s="34">
        <f t="shared" si="59"/>
        <v>323891.43</v>
      </c>
      <c r="AD866" s="189">
        <f t="shared" si="58"/>
        <v>38.67449344177746</v>
      </c>
    </row>
    <row r="867" spans="1:30" s="3" customFormat="1" ht="46.5" customHeight="1">
      <c r="A867" s="9" t="s">
        <v>134</v>
      </c>
      <c r="B867" s="99" t="s">
        <v>134</v>
      </c>
      <c r="C867" s="85">
        <v>99</v>
      </c>
      <c r="D867" s="85">
        <v>0</v>
      </c>
      <c r="E867" s="84" t="s">
        <v>183</v>
      </c>
      <c r="F867" s="85">
        <v>0</v>
      </c>
      <c r="G867" s="85">
        <v>905</v>
      </c>
      <c r="H867" s="85">
        <v>10042</v>
      </c>
      <c r="I867" s="85">
        <v>80070</v>
      </c>
      <c r="J867" s="100">
        <v>244</v>
      </c>
      <c r="K867" s="34">
        <v>420548.08</v>
      </c>
      <c r="L867" s="34"/>
      <c r="M867" s="34"/>
      <c r="N867" s="34"/>
      <c r="O867" s="34">
        <v>300000</v>
      </c>
      <c r="P867" s="34"/>
      <c r="Q867" s="34"/>
      <c r="R867" s="34"/>
      <c r="S867" s="34"/>
      <c r="T867" s="34"/>
      <c r="U867" s="34">
        <v>116932.65</v>
      </c>
      <c r="V867" s="34"/>
      <c r="W867" s="34">
        <v>837480.73</v>
      </c>
      <c r="X867" s="34"/>
      <c r="Y867" s="34"/>
      <c r="Z867" s="34"/>
      <c r="AA867" s="34"/>
      <c r="AB867" s="34">
        <v>837480.73</v>
      </c>
      <c r="AC867" s="34">
        <v>323891.43</v>
      </c>
      <c r="AD867" s="189">
        <f t="shared" si="58"/>
        <v>38.67449344177746</v>
      </c>
    </row>
    <row r="868" spans="1:30" ht="42" customHeight="1">
      <c r="A868" s="10" t="s">
        <v>40</v>
      </c>
      <c r="B868" s="95" t="s">
        <v>314</v>
      </c>
      <c r="C868" s="88">
        <v>99</v>
      </c>
      <c r="D868" s="88">
        <v>0</v>
      </c>
      <c r="E868" s="96" t="s">
        <v>183</v>
      </c>
      <c r="F868" s="88">
        <v>0</v>
      </c>
      <c r="G868" s="88">
        <v>905</v>
      </c>
      <c r="H868" s="88">
        <v>10050</v>
      </c>
      <c r="I868" s="88">
        <v>80030</v>
      </c>
      <c r="J868" s="93" t="s">
        <v>0</v>
      </c>
      <c r="K868" s="37">
        <f>K869</f>
        <v>1676091.24</v>
      </c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37">
        <f>W869</f>
        <v>1740270.49</v>
      </c>
      <c r="X868" s="94"/>
      <c r="Y868" s="94"/>
      <c r="Z868" s="94"/>
      <c r="AA868" s="94"/>
      <c r="AB868" s="37">
        <f>AB869</f>
        <v>1740270.49</v>
      </c>
      <c r="AC868" s="37">
        <f>AC869</f>
        <v>771971</v>
      </c>
      <c r="AD868" s="187">
        <f t="shared" si="58"/>
        <v>44.35925360085833</v>
      </c>
    </row>
    <row r="869" spans="1:30" ht="76.5">
      <c r="A869" s="9" t="s">
        <v>8</v>
      </c>
      <c r="B869" s="99" t="s">
        <v>8</v>
      </c>
      <c r="C869" s="85">
        <v>99</v>
      </c>
      <c r="D869" s="85">
        <v>0</v>
      </c>
      <c r="E869" s="84" t="s">
        <v>183</v>
      </c>
      <c r="F869" s="85">
        <v>0</v>
      </c>
      <c r="G869" s="85">
        <v>905</v>
      </c>
      <c r="H869" s="85">
        <v>10050</v>
      </c>
      <c r="I869" s="85">
        <v>80030</v>
      </c>
      <c r="J869" s="100" t="s">
        <v>9</v>
      </c>
      <c r="K869" s="34">
        <f>K870</f>
        <v>1676091.24</v>
      </c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>
        <f>W870</f>
        <v>1740270.49</v>
      </c>
      <c r="X869" s="34"/>
      <c r="Y869" s="34"/>
      <c r="Z869" s="34"/>
      <c r="AA869" s="34"/>
      <c r="AB869" s="34">
        <f>AB870</f>
        <v>1740270.49</v>
      </c>
      <c r="AC869" s="34">
        <f>AC870</f>
        <v>771971</v>
      </c>
      <c r="AD869" s="189">
        <f t="shared" si="58"/>
        <v>44.35925360085833</v>
      </c>
    </row>
    <row r="870" spans="1:30" ht="38.25">
      <c r="A870" s="9" t="s">
        <v>10</v>
      </c>
      <c r="B870" s="99" t="s">
        <v>10</v>
      </c>
      <c r="C870" s="85">
        <v>99</v>
      </c>
      <c r="D870" s="85">
        <v>0</v>
      </c>
      <c r="E870" s="84" t="s">
        <v>183</v>
      </c>
      <c r="F870" s="85">
        <v>0</v>
      </c>
      <c r="G870" s="85">
        <v>905</v>
      </c>
      <c r="H870" s="85">
        <v>10050</v>
      </c>
      <c r="I870" s="85">
        <v>80030</v>
      </c>
      <c r="J870" s="100" t="s">
        <v>11</v>
      </c>
      <c r="K870" s="34">
        <f>K871+K872+K873</f>
        <v>1676091.24</v>
      </c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>
        <f>W871+W872+W873</f>
        <v>1740270.49</v>
      </c>
      <c r="X870" s="34"/>
      <c r="Y870" s="34"/>
      <c r="Z870" s="34"/>
      <c r="AA870" s="34"/>
      <c r="AB870" s="34">
        <f>AB871+AB872+AB873</f>
        <v>1740270.49</v>
      </c>
      <c r="AC870" s="34">
        <f>AC871+AC872+AC873</f>
        <v>771971</v>
      </c>
      <c r="AD870" s="189">
        <f t="shared" si="58"/>
        <v>44.35925360085833</v>
      </c>
    </row>
    <row r="871" spans="1:30" s="3" customFormat="1" ht="25.5">
      <c r="A871" s="9" t="s">
        <v>131</v>
      </c>
      <c r="B871" s="99" t="s">
        <v>131</v>
      </c>
      <c r="C871" s="85">
        <v>99</v>
      </c>
      <c r="D871" s="85">
        <v>0</v>
      </c>
      <c r="E871" s="84" t="s">
        <v>183</v>
      </c>
      <c r="F871" s="85">
        <v>0</v>
      </c>
      <c r="G871" s="85">
        <v>905</v>
      </c>
      <c r="H871" s="85">
        <v>10050</v>
      </c>
      <c r="I871" s="85">
        <v>80030</v>
      </c>
      <c r="J871" s="100">
        <v>121</v>
      </c>
      <c r="K871" s="34">
        <v>1232320.46</v>
      </c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>
        <v>1281613.28</v>
      </c>
      <c r="X871" s="34"/>
      <c r="Y871" s="34"/>
      <c r="Z871" s="34"/>
      <c r="AA871" s="34"/>
      <c r="AB871" s="34">
        <v>1281613.28</v>
      </c>
      <c r="AC871" s="34">
        <v>582367.8</v>
      </c>
      <c r="AD871" s="189">
        <f t="shared" si="58"/>
        <v>45.44021266695989</v>
      </c>
    </row>
    <row r="872" spans="1:30" ht="51">
      <c r="A872" s="9" t="s">
        <v>57</v>
      </c>
      <c r="B872" s="99" t="s">
        <v>57</v>
      </c>
      <c r="C872" s="85">
        <v>99</v>
      </c>
      <c r="D872" s="85">
        <v>0</v>
      </c>
      <c r="E872" s="84" t="s">
        <v>183</v>
      </c>
      <c r="F872" s="85">
        <v>0</v>
      </c>
      <c r="G872" s="85">
        <v>905</v>
      </c>
      <c r="H872" s="85">
        <v>10050</v>
      </c>
      <c r="I872" s="85">
        <v>80030</v>
      </c>
      <c r="J872" s="100">
        <v>122</v>
      </c>
      <c r="K872" s="34">
        <v>55000</v>
      </c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>
        <v>55000</v>
      </c>
      <c r="X872" s="34"/>
      <c r="Y872" s="34"/>
      <c r="Z872" s="34"/>
      <c r="AA872" s="34"/>
      <c r="AB872" s="34">
        <v>55000</v>
      </c>
      <c r="AC872" s="34">
        <v>20000</v>
      </c>
      <c r="AD872" s="189">
        <f t="shared" si="58"/>
        <v>36.36363636363637</v>
      </c>
    </row>
    <row r="873" spans="1:30" ht="63.75">
      <c r="A873" s="9" t="s">
        <v>132</v>
      </c>
      <c r="B873" s="99" t="s">
        <v>132</v>
      </c>
      <c r="C873" s="85">
        <v>99</v>
      </c>
      <c r="D873" s="85">
        <v>0</v>
      </c>
      <c r="E873" s="84" t="s">
        <v>183</v>
      </c>
      <c r="F873" s="85">
        <v>0</v>
      </c>
      <c r="G873" s="85">
        <v>905</v>
      </c>
      <c r="H873" s="85">
        <v>10050</v>
      </c>
      <c r="I873" s="85">
        <v>80030</v>
      </c>
      <c r="J873" s="100">
        <v>129</v>
      </c>
      <c r="K873" s="34">
        <v>388770.78</v>
      </c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>
        <v>403657.21</v>
      </c>
      <c r="X873" s="34"/>
      <c r="Y873" s="34"/>
      <c r="Z873" s="34"/>
      <c r="AA873" s="34"/>
      <c r="AB873" s="34">
        <v>403657.21</v>
      </c>
      <c r="AC873" s="34">
        <v>169603.2</v>
      </c>
      <c r="AD873" s="189">
        <f t="shared" si="58"/>
        <v>42.016640802724666</v>
      </c>
    </row>
    <row r="874" spans="1:30" ht="27" customHeight="1">
      <c r="A874" s="9"/>
      <c r="B874" s="87" t="s">
        <v>318</v>
      </c>
      <c r="C874" s="88">
        <v>99</v>
      </c>
      <c r="D874" s="88">
        <v>0</v>
      </c>
      <c r="E874" s="96" t="s">
        <v>183</v>
      </c>
      <c r="F874" s="88">
        <v>0</v>
      </c>
      <c r="G874" s="88">
        <v>905</v>
      </c>
      <c r="H874" s="88"/>
      <c r="I874" s="88">
        <v>83360</v>
      </c>
      <c r="J874" s="89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>
        <f>W875</f>
        <v>3000</v>
      </c>
      <c r="X874" s="37"/>
      <c r="Y874" s="37"/>
      <c r="Z874" s="37"/>
      <c r="AA874" s="37"/>
      <c r="AB874" s="37">
        <f>AB875</f>
        <v>3000</v>
      </c>
      <c r="AC874" s="37"/>
      <c r="AD874" s="188">
        <f t="shared" si="58"/>
        <v>0</v>
      </c>
    </row>
    <row r="875" spans="1:30" ht="12.75">
      <c r="A875" s="9"/>
      <c r="B875" s="99" t="s">
        <v>15</v>
      </c>
      <c r="C875" s="85">
        <v>99</v>
      </c>
      <c r="D875" s="85">
        <v>0</v>
      </c>
      <c r="E875" s="84" t="s">
        <v>183</v>
      </c>
      <c r="F875" s="85">
        <v>0</v>
      </c>
      <c r="G875" s="85">
        <v>905</v>
      </c>
      <c r="H875" s="85">
        <v>10040</v>
      </c>
      <c r="I875" s="85">
        <v>83360</v>
      </c>
      <c r="J875" s="100" t="s">
        <v>16</v>
      </c>
      <c r="K875" s="34" t="e">
        <f>K876</f>
        <v>#REF!</v>
      </c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>
        <f>W876</f>
        <v>3000</v>
      </c>
      <c r="X875" s="34"/>
      <c r="Y875" s="34"/>
      <c r="Z875" s="34"/>
      <c r="AA875" s="34"/>
      <c r="AB875" s="34">
        <f>AB876</f>
        <v>3000</v>
      </c>
      <c r="AC875" s="34"/>
      <c r="AD875" s="188">
        <f t="shared" si="58"/>
        <v>0</v>
      </c>
    </row>
    <row r="876" spans="1:30" ht="12.75">
      <c r="A876" s="9"/>
      <c r="B876" s="99" t="s">
        <v>42</v>
      </c>
      <c r="C876" s="85">
        <v>99</v>
      </c>
      <c r="D876" s="85">
        <v>0</v>
      </c>
      <c r="E876" s="84" t="s">
        <v>183</v>
      </c>
      <c r="F876" s="85">
        <v>0</v>
      </c>
      <c r="G876" s="85">
        <v>905</v>
      </c>
      <c r="H876" s="85">
        <v>10040</v>
      </c>
      <c r="I876" s="85">
        <v>83360</v>
      </c>
      <c r="J876" s="100">
        <v>850</v>
      </c>
      <c r="K876" s="34" t="e">
        <f>K877+#REF!</f>
        <v>#REF!</v>
      </c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>
        <f>W877</f>
        <v>3000</v>
      </c>
      <c r="X876" s="34"/>
      <c r="Y876" s="34"/>
      <c r="Z876" s="34"/>
      <c r="AA876" s="34"/>
      <c r="AB876" s="34">
        <f>AB877</f>
        <v>3000</v>
      </c>
      <c r="AC876" s="34"/>
      <c r="AD876" s="188">
        <f t="shared" si="58"/>
        <v>0</v>
      </c>
    </row>
    <row r="877" spans="1:30" ht="12.75">
      <c r="A877" s="9"/>
      <c r="B877" s="99" t="s">
        <v>137</v>
      </c>
      <c r="C877" s="85">
        <v>99</v>
      </c>
      <c r="D877" s="85">
        <v>0</v>
      </c>
      <c r="E877" s="84" t="s">
        <v>183</v>
      </c>
      <c r="F877" s="85">
        <v>0</v>
      </c>
      <c r="G877" s="85">
        <v>905</v>
      </c>
      <c r="H877" s="85">
        <v>10040</v>
      </c>
      <c r="I877" s="85">
        <v>83360</v>
      </c>
      <c r="J877" s="100" t="s">
        <v>20</v>
      </c>
      <c r="K877" s="34">
        <v>12000</v>
      </c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>
        <v>3000</v>
      </c>
      <c r="X877" s="34"/>
      <c r="Y877" s="34"/>
      <c r="Z877" s="34"/>
      <c r="AA877" s="34"/>
      <c r="AB877" s="34">
        <v>3000</v>
      </c>
      <c r="AC877" s="34"/>
      <c r="AD877" s="188">
        <f t="shared" si="58"/>
        <v>0</v>
      </c>
    </row>
    <row r="878" spans="1:30" s="3" customFormat="1" ht="49.5" customHeight="1">
      <c r="A878" s="10"/>
      <c r="B878" s="87" t="s">
        <v>345</v>
      </c>
      <c r="C878" s="88">
        <v>99</v>
      </c>
      <c r="D878" s="88">
        <v>0</v>
      </c>
      <c r="E878" s="96" t="s">
        <v>183</v>
      </c>
      <c r="F878" s="88">
        <v>0</v>
      </c>
      <c r="G878" s="88">
        <v>905</v>
      </c>
      <c r="H878" s="88"/>
      <c r="I878" s="88">
        <v>82580</v>
      </c>
      <c r="J878" s="89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>
        <f aca="true" t="shared" si="60" ref="AB878:AC880">AB879</f>
        <v>100000</v>
      </c>
      <c r="AC878" s="37">
        <f t="shared" si="60"/>
        <v>100000</v>
      </c>
      <c r="AD878" s="187">
        <f t="shared" si="58"/>
        <v>100</v>
      </c>
    </row>
    <row r="879" spans="1:30" ht="25.5">
      <c r="A879" s="9"/>
      <c r="B879" s="120" t="s">
        <v>28</v>
      </c>
      <c r="C879" s="85">
        <v>99</v>
      </c>
      <c r="D879" s="85">
        <v>0</v>
      </c>
      <c r="E879" s="84" t="s">
        <v>183</v>
      </c>
      <c r="F879" s="85">
        <v>0</v>
      </c>
      <c r="G879" s="85">
        <v>905</v>
      </c>
      <c r="H879" s="85"/>
      <c r="I879" s="85">
        <v>82580</v>
      </c>
      <c r="J879" s="100">
        <v>300</v>
      </c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>
        <f t="shared" si="60"/>
        <v>100000</v>
      </c>
      <c r="AC879" s="34">
        <f t="shared" si="60"/>
        <v>100000</v>
      </c>
      <c r="AD879" s="189">
        <f t="shared" si="58"/>
        <v>100</v>
      </c>
    </row>
    <row r="880" spans="1:30" ht="25.5">
      <c r="A880" s="9"/>
      <c r="B880" s="120" t="s">
        <v>50</v>
      </c>
      <c r="C880" s="85">
        <v>99</v>
      </c>
      <c r="D880" s="85">
        <v>0</v>
      </c>
      <c r="E880" s="84" t="s">
        <v>183</v>
      </c>
      <c r="F880" s="85">
        <v>0</v>
      </c>
      <c r="G880" s="85">
        <v>905</v>
      </c>
      <c r="H880" s="85"/>
      <c r="I880" s="85">
        <v>82580</v>
      </c>
      <c r="J880" s="100">
        <v>310</v>
      </c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>
        <f t="shared" si="60"/>
        <v>100000</v>
      </c>
      <c r="AC880" s="34">
        <f t="shared" si="60"/>
        <v>100000</v>
      </c>
      <c r="AD880" s="189">
        <f t="shared" si="58"/>
        <v>100</v>
      </c>
    </row>
    <row r="881" spans="1:30" ht="38.25">
      <c r="A881" s="9"/>
      <c r="B881" s="120" t="s">
        <v>33</v>
      </c>
      <c r="C881" s="85">
        <v>99</v>
      </c>
      <c r="D881" s="85">
        <v>0</v>
      </c>
      <c r="E881" s="84" t="s">
        <v>183</v>
      </c>
      <c r="F881" s="85">
        <v>0</v>
      </c>
      <c r="G881" s="85">
        <v>905</v>
      </c>
      <c r="H881" s="85"/>
      <c r="I881" s="85">
        <v>82580</v>
      </c>
      <c r="J881" s="100">
        <v>313</v>
      </c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>
        <v>50000</v>
      </c>
      <c r="AA881" s="34">
        <v>50000</v>
      </c>
      <c r="AB881" s="34">
        <f>Z881+AA881</f>
        <v>100000</v>
      </c>
      <c r="AC881" s="34">
        <v>100000</v>
      </c>
      <c r="AD881" s="189">
        <f t="shared" si="58"/>
        <v>100</v>
      </c>
    </row>
    <row r="882" spans="1:30" ht="12.75">
      <c r="A882" s="10" t="s">
        <v>119</v>
      </c>
      <c r="B882" s="87" t="s">
        <v>119</v>
      </c>
      <c r="C882" s="88">
        <v>99</v>
      </c>
      <c r="D882" s="88">
        <v>0</v>
      </c>
      <c r="E882" s="96" t="s">
        <v>183</v>
      </c>
      <c r="F882" s="88">
        <v>0</v>
      </c>
      <c r="G882" s="88">
        <v>904</v>
      </c>
      <c r="H882" s="88"/>
      <c r="I882" s="88"/>
      <c r="J882" s="89"/>
      <c r="K882" s="37">
        <f>K883+K889</f>
        <v>1662956.35</v>
      </c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>
        <f>W883+W889</f>
        <v>1719185.39</v>
      </c>
      <c r="X882" s="37"/>
      <c r="Y882" s="37"/>
      <c r="Z882" s="37"/>
      <c r="AA882" s="37"/>
      <c r="AB882" s="37">
        <f>AB883+AB889</f>
        <v>1719185.39</v>
      </c>
      <c r="AC882" s="37">
        <f>AC883+AC889</f>
        <v>548040.59</v>
      </c>
      <c r="AD882" s="187">
        <f t="shared" si="58"/>
        <v>31.87792271780532</v>
      </c>
    </row>
    <row r="883" spans="1:30" ht="55.5" customHeight="1">
      <c r="A883" s="5" t="s">
        <v>59</v>
      </c>
      <c r="B883" s="95" t="s">
        <v>315</v>
      </c>
      <c r="C883" s="88">
        <v>99</v>
      </c>
      <c r="D883" s="88">
        <v>0</v>
      </c>
      <c r="E883" s="96" t="s">
        <v>183</v>
      </c>
      <c r="F883" s="88">
        <v>0</v>
      </c>
      <c r="G883" s="88">
        <v>904</v>
      </c>
      <c r="H883" s="88">
        <v>10060</v>
      </c>
      <c r="I883" s="88">
        <v>80050</v>
      </c>
      <c r="J883" s="89"/>
      <c r="K883" s="37">
        <f>K884</f>
        <v>1477335.9000000001</v>
      </c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>
        <f>W884</f>
        <v>1533564.94</v>
      </c>
      <c r="X883" s="37"/>
      <c r="Y883" s="37"/>
      <c r="Z883" s="37"/>
      <c r="AA883" s="37"/>
      <c r="AB883" s="37">
        <f>AB884</f>
        <v>1533564.94</v>
      </c>
      <c r="AC883" s="37">
        <f>AC884</f>
        <v>473896.95</v>
      </c>
      <c r="AD883" s="187">
        <f t="shared" si="58"/>
        <v>30.901655198246775</v>
      </c>
    </row>
    <row r="884" spans="1:30" ht="76.5">
      <c r="A884" s="9" t="s">
        <v>8</v>
      </c>
      <c r="B884" s="99" t="s">
        <v>8</v>
      </c>
      <c r="C884" s="85">
        <v>99</v>
      </c>
      <c r="D884" s="85">
        <v>0</v>
      </c>
      <c r="E884" s="84" t="s">
        <v>183</v>
      </c>
      <c r="F884" s="85">
        <v>0</v>
      </c>
      <c r="G884" s="85">
        <v>904</v>
      </c>
      <c r="H884" s="85">
        <v>10060</v>
      </c>
      <c r="I884" s="85">
        <v>80050</v>
      </c>
      <c r="J884" s="100">
        <v>100</v>
      </c>
      <c r="K884" s="34">
        <f>K885</f>
        <v>1477335.9000000001</v>
      </c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>
        <f>W885</f>
        <v>1533564.94</v>
      </c>
      <c r="X884" s="34"/>
      <c r="Y884" s="34"/>
      <c r="Z884" s="34"/>
      <c r="AA884" s="34"/>
      <c r="AB884" s="34">
        <f>AB885</f>
        <v>1533564.94</v>
      </c>
      <c r="AC884" s="34">
        <f>AC885</f>
        <v>473896.95</v>
      </c>
      <c r="AD884" s="189">
        <f t="shared" si="58"/>
        <v>30.901655198246775</v>
      </c>
    </row>
    <row r="885" spans="1:30" ht="38.25">
      <c r="A885" s="9" t="s">
        <v>10</v>
      </c>
      <c r="B885" s="99" t="s">
        <v>10</v>
      </c>
      <c r="C885" s="85">
        <v>99</v>
      </c>
      <c r="D885" s="85">
        <v>0</v>
      </c>
      <c r="E885" s="84" t="s">
        <v>183</v>
      </c>
      <c r="F885" s="85">
        <v>0</v>
      </c>
      <c r="G885" s="85">
        <v>904</v>
      </c>
      <c r="H885" s="85">
        <v>10060</v>
      </c>
      <c r="I885" s="85">
        <v>80050</v>
      </c>
      <c r="J885" s="100" t="s">
        <v>11</v>
      </c>
      <c r="K885" s="34">
        <f>K886+K887+K888</f>
        <v>1477335.9000000001</v>
      </c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>
        <f>W886+W887+W888</f>
        <v>1533564.94</v>
      </c>
      <c r="X885" s="34"/>
      <c r="Y885" s="34"/>
      <c r="Z885" s="34"/>
      <c r="AA885" s="34"/>
      <c r="AB885" s="34">
        <f>AB886+AB887+AB888</f>
        <v>1533564.94</v>
      </c>
      <c r="AC885" s="34">
        <f>AC886+AC887+AC888</f>
        <v>473896.95</v>
      </c>
      <c r="AD885" s="189">
        <f t="shared" si="58"/>
        <v>30.901655198246775</v>
      </c>
    </row>
    <row r="886" spans="1:30" ht="25.5">
      <c r="A886" s="9" t="s">
        <v>131</v>
      </c>
      <c r="B886" s="99" t="s">
        <v>131</v>
      </c>
      <c r="C886" s="85">
        <v>99</v>
      </c>
      <c r="D886" s="85">
        <v>0</v>
      </c>
      <c r="E886" s="84" t="s">
        <v>183</v>
      </c>
      <c r="F886" s="85">
        <v>0</v>
      </c>
      <c r="G886" s="85">
        <v>904</v>
      </c>
      <c r="H886" s="85">
        <v>10060</v>
      </c>
      <c r="I886" s="85">
        <v>80050</v>
      </c>
      <c r="J886" s="100">
        <v>121</v>
      </c>
      <c r="K886" s="34">
        <v>1079666.59</v>
      </c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>
        <v>1122853.25</v>
      </c>
      <c r="X886" s="34"/>
      <c r="Y886" s="34"/>
      <c r="Z886" s="34"/>
      <c r="AA886" s="34"/>
      <c r="AB886" s="34">
        <v>1122853.25</v>
      </c>
      <c r="AC886" s="34">
        <v>345346.28</v>
      </c>
      <c r="AD886" s="189">
        <f t="shared" si="58"/>
        <v>30.756136654545017</v>
      </c>
    </row>
    <row r="887" spans="1:30" ht="51">
      <c r="A887" s="9" t="s">
        <v>57</v>
      </c>
      <c r="B887" s="99" t="s">
        <v>57</v>
      </c>
      <c r="C887" s="85">
        <v>99</v>
      </c>
      <c r="D887" s="85">
        <v>0</v>
      </c>
      <c r="E887" s="84" t="s">
        <v>183</v>
      </c>
      <c r="F887" s="85">
        <v>0</v>
      </c>
      <c r="G887" s="85">
        <v>904</v>
      </c>
      <c r="H887" s="85">
        <v>10060</v>
      </c>
      <c r="I887" s="85">
        <v>80050</v>
      </c>
      <c r="J887" s="100">
        <v>122</v>
      </c>
      <c r="K887" s="34">
        <v>55000</v>
      </c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>
        <v>55000</v>
      </c>
      <c r="X887" s="34"/>
      <c r="Y887" s="34"/>
      <c r="Z887" s="34"/>
      <c r="AA887" s="34"/>
      <c r="AB887" s="34">
        <v>55000</v>
      </c>
      <c r="AC887" s="34">
        <v>25000</v>
      </c>
      <c r="AD887" s="189">
        <f t="shared" si="58"/>
        <v>45.45454545454545</v>
      </c>
    </row>
    <row r="888" spans="1:30" ht="63.75">
      <c r="A888" s="9" t="s">
        <v>132</v>
      </c>
      <c r="B888" s="99" t="s">
        <v>132</v>
      </c>
      <c r="C888" s="85">
        <v>99</v>
      </c>
      <c r="D888" s="85">
        <v>0</v>
      </c>
      <c r="E888" s="84" t="s">
        <v>183</v>
      </c>
      <c r="F888" s="85">
        <v>0</v>
      </c>
      <c r="G888" s="85">
        <v>904</v>
      </c>
      <c r="H888" s="85">
        <v>10060</v>
      </c>
      <c r="I888" s="85">
        <v>80050</v>
      </c>
      <c r="J888" s="100">
        <v>129</v>
      </c>
      <c r="K888" s="34">
        <v>342669.31</v>
      </c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>
        <v>355711.69</v>
      </c>
      <c r="X888" s="34"/>
      <c r="Y888" s="34"/>
      <c r="Z888" s="34"/>
      <c r="AA888" s="34"/>
      <c r="AB888" s="34">
        <v>355711.69</v>
      </c>
      <c r="AC888" s="34">
        <v>103550.67</v>
      </c>
      <c r="AD888" s="189">
        <f t="shared" si="58"/>
        <v>29.110842547794817</v>
      </c>
    </row>
    <row r="889" spans="1:30" ht="42.75" customHeight="1">
      <c r="A889" s="15" t="s">
        <v>60</v>
      </c>
      <c r="B889" s="95" t="s">
        <v>58</v>
      </c>
      <c r="C889" s="88">
        <v>99</v>
      </c>
      <c r="D889" s="88">
        <v>0</v>
      </c>
      <c r="E889" s="96" t="s">
        <v>183</v>
      </c>
      <c r="F889" s="88">
        <v>0</v>
      </c>
      <c r="G889" s="88">
        <v>904</v>
      </c>
      <c r="H889" s="88">
        <v>10070</v>
      </c>
      <c r="I889" s="88">
        <v>80040</v>
      </c>
      <c r="J889" s="93"/>
      <c r="K889" s="37">
        <f>K890</f>
        <v>185620.45</v>
      </c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37">
        <f>W890</f>
        <v>185620.45</v>
      </c>
      <c r="X889" s="94"/>
      <c r="Y889" s="94"/>
      <c r="Z889" s="94"/>
      <c r="AA889" s="94"/>
      <c r="AB889" s="37">
        <f aca="true" t="shared" si="61" ref="AB889:AC891">AB890</f>
        <v>185620.45</v>
      </c>
      <c r="AC889" s="37">
        <f t="shared" si="61"/>
        <v>74143.64</v>
      </c>
      <c r="AD889" s="187">
        <f t="shared" si="58"/>
        <v>39.94368077439743</v>
      </c>
    </row>
    <row r="890" spans="1:30" ht="38.25">
      <c r="A890" s="9" t="s">
        <v>133</v>
      </c>
      <c r="B890" s="99" t="s">
        <v>133</v>
      </c>
      <c r="C890" s="85">
        <v>99</v>
      </c>
      <c r="D890" s="85">
        <v>0</v>
      </c>
      <c r="E890" s="84" t="s">
        <v>183</v>
      </c>
      <c r="F890" s="85">
        <v>0</v>
      </c>
      <c r="G890" s="85">
        <v>904</v>
      </c>
      <c r="H890" s="85">
        <v>10070</v>
      </c>
      <c r="I890" s="85">
        <v>80040</v>
      </c>
      <c r="J890" s="100" t="s">
        <v>12</v>
      </c>
      <c r="K890" s="34">
        <f>K891</f>
        <v>185620.45</v>
      </c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>
        <f>W891</f>
        <v>185620.45</v>
      </c>
      <c r="X890" s="34"/>
      <c r="Y890" s="34"/>
      <c r="Z890" s="34"/>
      <c r="AA890" s="34"/>
      <c r="AB890" s="34">
        <f t="shared" si="61"/>
        <v>185620.45</v>
      </c>
      <c r="AC890" s="34">
        <f t="shared" si="61"/>
        <v>74143.64</v>
      </c>
      <c r="AD890" s="189">
        <f t="shared" si="58"/>
        <v>39.94368077439743</v>
      </c>
    </row>
    <row r="891" spans="1:30" ht="38.25">
      <c r="A891" s="9" t="s">
        <v>13</v>
      </c>
      <c r="B891" s="99" t="s">
        <v>13</v>
      </c>
      <c r="C891" s="85">
        <v>99</v>
      </c>
      <c r="D891" s="85">
        <v>0</v>
      </c>
      <c r="E891" s="84" t="s">
        <v>183</v>
      </c>
      <c r="F891" s="85">
        <v>0</v>
      </c>
      <c r="G891" s="85">
        <v>904</v>
      </c>
      <c r="H891" s="85">
        <v>10070</v>
      </c>
      <c r="I891" s="85">
        <v>80040</v>
      </c>
      <c r="J891" s="100">
        <v>240</v>
      </c>
      <c r="K891" s="34">
        <f>K892</f>
        <v>185620.45</v>
      </c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>
        <f>W892</f>
        <v>185620.45</v>
      </c>
      <c r="X891" s="34"/>
      <c r="Y891" s="34"/>
      <c r="Z891" s="34"/>
      <c r="AA891" s="34"/>
      <c r="AB891" s="34">
        <f t="shared" si="61"/>
        <v>185620.45</v>
      </c>
      <c r="AC891" s="34">
        <f t="shared" si="61"/>
        <v>74143.64</v>
      </c>
      <c r="AD891" s="189">
        <f t="shared" si="58"/>
        <v>39.94368077439743</v>
      </c>
    </row>
    <row r="892" spans="1:30" s="3" customFormat="1" ht="38.25">
      <c r="A892" s="9" t="s">
        <v>134</v>
      </c>
      <c r="B892" s="99" t="s">
        <v>134</v>
      </c>
      <c r="C892" s="85">
        <v>99</v>
      </c>
      <c r="D892" s="85">
        <v>0</v>
      </c>
      <c r="E892" s="84" t="s">
        <v>183</v>
      </c>
      <c r="F892" s="85">
        <v>0</v>
      </c>
      <c r="G892" s="85">
        <v>904</v>
      </c>
      <c r="H892" s="85">
        <v>10070</v>
      </c>
      <c r="I892" s="85">
        <v>80040</v>
      </c>
      <c r="J892" s="100">
        <v>244</v>
      </c>
      <c r="K892" s="34">
        <v>185620.45</v>
      </c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>
        <v>185620.45</v>
      </c>
      <c r="X892" s="34"/>
      <c r="Y892" s="34"/>
      <c r="Z892" s="34"/>
      <c r="AA892" s="34"/>
      <c r="AB892" s="34">
        <v>185620.45</v>
      </c>
      <c r="AC892" s="34">
        <v>74143.64</v>
      </c>
      <c r="AD892" s="189">
        <f t="shared" si="58"/>
        <v>39.94368077439743</v>
      </c>
    </row>
    <row r="893" spans="1:30" ht="36.75" customHeight="1">
      <c r="A893" s="11" t="s">
        <v>41</v>
      </c>
      <c r="B893" s="147" t="s">
        <v>54</v>
      </c>
      <c r="C893" s="88">
        <v>99</v>
      </c>
      <c r="D893" s="88">
        <v>0</v>
      </c>
      <c r="E893" s="96" t="s">
        <v>183</v>
      </c>
      <c r="F893" s="88">
        <v>0</v>
      </c>
      <c r="G893" s="88">
        <v>961</v>
      </c>
      <c r="H893" s="88"/>
      <c r="I893" s="88"/>
      <c r="J893" s="89"/>
      <c r="K893" s="37">
        <f>K894</f>
        <v>2500000</v>
      </c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>
        <f>W894</f>
        <v>2500000</v>
      </c>
      <c r="X893" s="37"/>
      <c r="Y893" s="37"/>
      <c r="Z893" s="37"/>
      <c r="AA893" s="37"/>
      <c r="AB893" s="37">
        <f>AB894</f>
        <v>408815.87</v>
      </c>
      <c r="AC893" s="37"/>
      <c r="AD893" s="188">
        <f t="shared" si="58"/>
        <v>0</v>
      </c>
    </row>
    <row r="894" spans="1:30" ht="30" customHeight="1">
      <c r="A894" s="6" t="s">
        <v>116</v>
      </c>
      <c r="B894" s="162" t="s">
        <v>316</v>
      </c>
      <c r="C894" s="85">
        <v>99</v>
      </c>
      <c r="D894" s="85">
        <v>0</v>
      </c>
      <c r="E894" s="84" t="s">
        <v>183</v>
      </c>
      <c r="F894" s="85">
        <v>0</v>
      </c>
      <c r="G894" s="85">
        <v>961</v>
      </c>
      <c r="H894" s="85">
        <v>10120</v>
      </c>
      <c r="I894" s="85">
        <v>83030</v>
      </c>
      <c r="J894" s="100"/>
      <c r="K894" s="34">
        <f>K897+K895</f>
        <v>2500000</v>
      </c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>
        <f>W897+W895</f>
        <v>2500000</v>
      </c>
      <c r="X894" s="34"/>
      <c r="Y894" s="34"/>
      <c r="Z894" s="34"/>
      <c r="AA894" s="34"/>
      <c r="AB894" s="34">
        <f>AB897+AB895</f>
        <v>408815.87</v>
      </c>
      <c r="AC894" s="34"/>
      <c r="AD894" s="188">
        <f t="shared" si="58"/>
        <v>0</v>
      </c>
    </row>
    <row r="895" spans="1:30" s="40" customFormat="1" ht="25.5" hidden="1">
      <c r="A895" s="20" t="s">
        <v>28</v>
      </c>
      <c r="B895" s="54" t="s">
        <v>28</v>
      </c>
      <c r="C895" s="56">
        <v>99</v>
      </c>
      <c r="D895" s="56">
        <v>0</v>
      </c>
      <c r="E895" s="55" t="s">
        <v>183</v>
      </c>
      <c r="F895" s="56">
        <v>0</v>
      </c>
      <c r="G895" s="56">
        <v>902</v>
      </c>
      <c r="H895" s="56">
        <v>10120</v>
      </c>
      <c r="I895" s="56">
        <v>83030</v>
      </c>
      <c r="J895" s="57">
        <v>300</v>
      </c>
      <c r="K895" s="47">
        <f>K896</f>
        <v>0</v>
      </c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>
        <f>W896</f>
        <v>0</v>
      </c>
      <c r="X895" s="47"/>
      <c r="Y895" s="47"/>
      <c r="Z895" s="47"/>
      <c r="AA895" s="47"/>
      <c r="AB895" s="47">
        <f>AB896</f>
        <v>0</v>
      </c>
      <c r="AC895" s="47"/>
      <c r="AD895" s="188" t="e">
        <f t="shared" si="58"/>
        <v>#DIV/0!</v>
      </c>
    </row>
    <row r="896" spans="1:30" s="40" customFormat="1" ht="12.75" hidden="1">
      <c r="A896" s="25" t="s">
        <v>207</v>
      </c>
      <c r="B896" s="54" t="s">
        <v>207</v>
      </c>
      <c r="C896" s="56">
        <v>99</v>
      </c>
      <c r="D896" s="56">
        <v>0</v>
      </c>
      <c r="E896" s="55" t="s">
        <v>183</v>
      </c>
      <c r="F896" s="56">
        <v>0</v>
      </c>
      <c r="G896" s="56">
        <v>902</v>
      </c>
      <c r="H896" s="56">
        <v>10120</v>
      </c>
      <c r="I896" s="56">
        <v>83030</v>
      </c>
      <c r="J896" s="57">
        <v>360</v>
      </c>
      <c r="K896" s="47">
        <v>0</v>
      </c>
      <c r="L896" s="47"/>
      <c r="M896" s="47"/>
      <c r="N896" s="47"/>
      <c r="O896" s="47"/>
      <c r="P896" s="47">
        <v>5537</v>
      </c>
      <c r="Q896" s="47"/>
      <c r="R896" s="47"/>
      <c r="S896" s="47">
        <v>70000</v>
      </c>
      <c r="T896" s="47"/>
      <c r="U896" s="47"/>
      <c r="V896" s="47">
        <v>13931</v>
      </c>
      <c r="W896" s="47">
        <v>0</v>
      </c>
      <c r="X896" s="47"/>
      <c r="Y896" s="47"/>
      <c r="Z896" s="47"/>
      <c r="AA896" s="47"/>
      <c r="AB896" s="47">
        <v>0</v>
      </c>
      <c r="AC896" s="47"/>
      <c r="AD896" s="188" t="e">
        <f t="shared" si="58"/>
        <v>#DIV/0!</v>
      </c>
    </row>
    <row r="897" spans="1:30" s="3" customFormat="1" ht="12.75">
      <c r="A897" s="5" t="s">
        <v>15</v>
      </c>
      <c r="B897" s="87" t="s">
        <v>15</v>
      </c>
      <c r="C897" s="85">
        <v>99</v>
      </c>
      <c r="D897" s="85">
        <v>0</v>
      </c>
      <c r="E897" s="84" t="s">
        <v>183</v>
      </c>
      <c r="F897" s="85">
        <v>0</v>
      </c>
      <c r="G897" s="85">
        <v>961</v>
      </c>
      <c r="H897" s="85">
        <v>10120</v>
      </c>
      <c r="I897" s="85">
        <v>83030</v>
      </c>
      <c r="J897" s="100">
        <v>800</v>
      </c>
      <c r="K897" s="34">
        <f>K898</f>
        <v>2500000</v>
      </c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>
        <f>W898</f>
        <v>2500000</v>
      </c>
      <c r="X897" s="34"/>
      <c r="Y897" s="34"/>
      <c r="Z897" s="34"/>
      <c r="AA897" s="34"/>
      <c r="AB897" s="34">
        <f>AB898</f>
        <v>408815.87</v>
      </c>
      <c r="AC897" s="34"/>
      <c r="AD897" s="188">
        <f t="shared" si="58"/>
        <v>0</v>
      </c>
    </row>
    <row r="898" spans="1:30" ht="12.75">
      <c r="A898" s="5" t="s">
        <v>27</v>
      </c>
      <c r="B898" s="99" t="s">
        <v>27</v>
      </c>
      <c r="C898" s="85">
        <v>99</v>
      </c>
      <c r="D898" s="85">
        <v>0</v>
      </c>
      <c r="E898" s="84" t="s">
        <v>183</v>
      </c>
      <c r="F898" s="85">
        <v>0</v>
      </c>
      <c r="G898" s="85">
        <v>961</v>
      </c>
      <c r="H898" s="85">
        <v>10120</v>
      </c>
      <c r="I898" s="85">
        <v>83030</v>
      </c>
      <c r="J898" s="100">
        <v>870</v>
      </c>
      <c r="K898" s="34">
        <v>2500000</v>
      </c>
      <c r="L898" s="34"/>
      <c r="M898" s="34">
        <v>-356189.64</v>
      </c>
      <c r="N898" s="34">
        <v>-121410.64</v>
      </c>
      <c r="O898" s="34">
        <v>-272152</v>
      </c>
      <c r="P898" s="34">
        <v>-85513</v>
      </c>
      <c r="Q898" s="34">
        <v>-308838.72</v>
      </c>
      <c r="R898" s="34"/>
      <c r="S898" s="34">
        <v>-170000</v>
      </c>
      <c r="T898" s="34">
        <v>-30000</v>
      </c>
      <c r="U898" s="34">
        <v>-28500</v>
      </c>
      <c r="V898" s="34">
        <v>-407591.54</v>
      </c>
      <c r="W898" s="34">
        <v>2500000</v>
      </c>
      <c r="X898" s="34"/>
      <c r="Y898" s="34">
        <v>-49998</v>
      </c>
      <c r="Z898" s="34"/>
      <c r="AA898" s="34">
        <v>-1150002</v>
      </c>
      <c r="AB898" s="34">
        <v>408815.87</v>
      </c>
      <c r="AC898" s="34"/>
      <c r="AD898" s="188">
        <f t="shared" si="58"/>
        <v>0</v>
      </c>
    </row>
    <row r="899" spans="2:30" ht="12.75">
      <c r="B899" s="196" t="s">
        <v>75</v>
      </c>
      <c r="C899" s="197"/>
      <c r="D899" s="197"/>
      <c r="E899" s="197"/>
      <c r="F899" s="197"/>
      <c r="G899" s="197"/>
      <c r="H899" s="197"/>
      <c r="I899" s="197"/>
      <c r="J899" s="197"/>
      <c r="K899" s="37">
        <f>K17+K434+K467+K692+K724+K800+K845</f>
        <v>773042605.4</v>
      </c>
      <c r="L899" s="146">
        <f>SUM(L17:L898)</f>
        <v>23921620.009999998</v>
      </c>
      <c r="M899" s="146">
        <f>SUM(M17:M898)</f>
        <v>4000000.0000000005</v>
      </c>
      <c r="N899" s="146">
        <f>SUM(N17:N898)</f>
        <v>16693196</v>
      </c>
      <c r="O899" s="146"/>
      <c r="P899" s="146">
        <f>SUM(P17:P898)</f>
        <v>27652321.759999998</v>
      </c>
      <c r="Q899" s="146"/>
      <c r="R899" s="146"/>
      <c r="S899" s="146"/>
      <c r="T899" s="146"/>
      <c r="U899" s="146">
        <f>SUM(U17:U898)</f>
        <v>29217891.029999994</v>
      </c>
      <c r="V899" s="146"/>
      <c r="W899" s="37">
        <f>W17+W434+W467+W692+W724+W800+W845</f>
        <v>917475313.8000001</v>
      </c>
      <c r="X899" s="146">
        <f>SUM(X17:X898)</f>
        <v>30000000</v>
      </c>
      <c r="Y899" s="146">
        <f>SUM(Y17:Y898)</f>
        <v>2843930</v>
      </c>
      <c r="Z899" s="146">
        <f>SUM(Z17:Z898)</f>
        <v>181070</v>
      </c>
      <c r="AA899" s="146">
        <f>SUM(AA17:AA898)</f>
        <v>-2566054.1399999997</v>
      </c>
      <c r="AB899" s="37">
        <f>AB17+AB434+AB467+AB692+AB724+AB800+AB845+AB831</f>
        <v>994881287.3699999</v>
      </c>
      <c r="AC899" s="37">
        <f>AC17+AC434+AC467+AC692+AC724+AC800+AC845+AC831</f>
        <v>429012563.27</v>
      </c>
      <c r="AD899" s="187">
        <f t="shared" si="58"/>
        <v>43.121985378186004</v>
      </c>
    </row>
    <row r="906" spans="2:29" s="3" customFormat="1" ht="12.75">
      <c r="B906" s="165"/>
      <c r="C906" s="169"/>
      <c r="D906" s="169"/>
      <c r="E906" s="169"/>
      <c r="F906" s="169"/>
      <c r="G906" s="171"/>
      <c r="H906" s="171"/>
      <c r="I906" s="194" t="s">
        <v>265</v>
      </c>
      <c r="J906" s="198"/>
      <c r="K906" s="198"/>
      <c r="L906" s="198"/>
      <c r="M906" s="198"/>
      <c r="N906" s="198"/>
      <c r="O906" s="198"/>
      <c r="P906" s="198"/>
      <c r="Q906" s="198"/>
      <c r="R906" s="198"/>
      <c r="S906" s="198"/>
      <c r="T906" s="198"/>
      <c r="U906" s="198"/>
      <c r="V906" s="198"/>
      <c r="W906" s="198"/>
      <c r="X906" s="198"/>
      <c r="Y906" s="198"/>
      <c r="Z906" s="198"/>
      <c r="AA906" s="198"/>
      <c r="AB906" s="198"/>
      <c r="AC906" s="180"/>
    </row>
    <row r="907" spans="2:29" ht="15.75">
      <c r="B907" s="166"/>
      <c r="C907" s="167"/>
      <c r="D907" s="167"/>
      <c r="E907" s="167"/>
      <c r="F907" s="167"/>
      <c r="G907" s="168"/>
      <c r="H907" s="168"/>
      <c r="I907" s="193"/>
      <c r="J907" s="193"/>
      <c r="K907" s="193"/>
      <c r="L907" s="193"/>
      <c r="M907" s="193"/>
      <c r="N907" s="193"/>
      <c r="O907" s="193"/>
      <c r="P907" s="193"/>
      <c r="Q907" s="193"/>
      <c r="R907" s="193"/>
      <c r="S907" s="193"/>
      <c r="T907" s="193"/>
      <c r="U907" s="193"/>
      <c r="V907" s="193"/>
      <c r="W907" s="193"/>
      <c r="X907" s="193"/>
      <c r="Y907" s="193"/>
      <c r="Z907" s="193"/>
      <c r="AA907" s="193"/>
      <c r="AB907" s="194"/>
      <c r="AC907" s="179"/>
    </row>
  </sheetData>
  <sheetProtection/>
  <mergeCells count="6">
    <mergeCell ref="B13:AD13"/>
    <mergeCell ref="I907:AB907"/>
    <mergeCell ref="E1:J1"/>
    <mergeCell ref="B899:J899"/>
    <mergeCell ref="I906:AB906"/>
    <mergeCell ref="J11:A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2018-08-06T12:42:20Z</dcterms:modified>
  <cp:category/>
  <cp:version/>
  <cp:contentType/>
  <cp:contentStatus/>
</cp:coreProperties>
</file>