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05" windowWidth="14805" windowHeight="4710" activeTab="0"/>
  </bookViews>
  <sheets>
    <sheet name="Приложение_8" sheetId="1" r:id="rId1"/>
  </sheets>
  <definedNames>
    <definedName name="_xlnm.Print_Titles" localSheetId="0">'Приложение_8'!$14:$15</definedName>
  </definedNames>
  <calcPr fullCalcOnLoad="1"/>
</workbook>
</file>

<file path=xl/sharedStrings.xml><?xml version="1.0" encoding="utf-8"?>
<sst xmlns="http://schemas.openxmlformats.org/spreadsheetml/2006/main" count="2858" uniqueCount="368">
  <si>
    <t/>
  </si>
  <si>
    <t>Наименование</t>
  </si>
  <si>
    <t>ГРБС</t>
  </si>
  <si>
    <t>ВР</t>
  </si>
  <si>
    <t>1</t>
  </si>
  <si>
    <t>2</t>
  </si>
  <si>
    <t>3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</si>
  <si>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</si>
  <si>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</si>
  <si>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</si>
  <si>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</si>
  <si>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</si>
  <si>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</si>
  <si>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</si>
  <si>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</si>
  <si>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</si>
  <si>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</si>
  <si>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</si>
  <si>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</si>
  <si>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</si>
  <si>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</si>
  <si>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</si>
  <si>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</si>
  <si>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</si>
  <si>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</si>
  <si>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</si>
  <si>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</si>
  <si>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</si>
  <si>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</si>
  <si>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</si>
  <si>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</si>
  <si>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</si>
  <si>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</si>
  <si>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</si>
  <si>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</si>
  <si>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</si>
  <si>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</si>
  <si>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</si>
  <si>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</si>
  <si>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</si>
  <si>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</si>
  <si>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</si>
  <si>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</si>
  <si>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</si>
  <si>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</si>
  <si>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</si>
  <si>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</si>
  <si>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</si>
  <si>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</si>
  <si>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</si>
  <si>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</si>
  <si>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</si>
  <si>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</si>
  <si>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</si>
  <si>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</si>
  <si>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</si>
  <si>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</si>
  <si>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</si>
  <si>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</si>
  <si>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</si>
  <si>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</si>
  <si>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</si>
  <si>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</si>
  <si>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</si>
  <si>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</si>
  <si>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</si>
  <si>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</si>
  <si>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</si>
  <si>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</si>
  <si>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</si>
  <si>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О2</t>
  </si>
  <si>
    <t>О3</t>
  </si>
  <si>
    <t>О4</t>
  </si>
  <si>
    <t>Непрограммная деятельность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</si>
  <si>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</si>
  <si>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</si>
  <si>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</si>
  <si>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</si>
  <si>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</si>
  <si>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</si>
  <si>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</si>
  <si>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Субсидии бюджетным учреждениям на иные цели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</si>
  <si>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</si>
  <si>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</si>
  <si>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Бюджетные инвестиции в объекты капитального строительства государственной (муниципальной) собственности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</si>
  <si>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</si>
  <si>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</si>
  <si>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</si>
  <si>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</si>
  <si>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</si>
  <si>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</si>
  <si>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</si>
  <si>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</si>
  <si>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</si>
  <si>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</si>
  <si>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</si>
  <si>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</si>
  <si>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</si>
  <si>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</si>
  <si>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</si>
  <si>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</si>
  <si>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</si>
  <si>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</si>
  <si>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</si>
  <si>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</si>
  <si>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</si>
  <si>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</si>
  <si>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</si>
  <si>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</si>
  <si>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</si>
  <si>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</si>
  <si>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</si>
  <si>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</si>
  <si>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</si>
  <si>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</si>
  <si>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</si>
  <si>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</si>
  <si>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</si>
  <si>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>Прочие расходы в области жилищного хозяйства</t>
  </si>
  <si>
    <t>Контольно-счетная палата города Клинцы</t>
  </si>
  <si>
    <t>Клинцовский городской Совет народных депутатов</t>
  </si>
  <si>
    <t>Прочие расходы в области жилищно-коммунального хозяйства</t>
  </si>
  <si>
    <t>Отдельные мероприятия по развитию образования</t>
  </si>
  <si>
    <t xml:space="preserve">Обеспечение мероприятий по развитию физической культуры и спорта в г. Клинцы </t>
  </si>
  <si>
    <t>Обеспечение мероприятий по развитию малого и среднего предпринимательства в городе Клинцы</t>
  </si>
  <si>
    <t>Обеспечение меоприятий по развитию культуры и сохранению культурного наследия города Клинцы</t>
  </si>
  <si>
    <t xml:space="preserve">Обеспечение мероприятий по пожарной безопасности </t>
  </si>
  <si>
    <t>05</t>
  </si>
  <si>
    <t>06</t>
  </si>
  <si>
    <t>Обеспечение мероприятий по реализации молодежной политики</t>
  </si>
  <si>
    <t>З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</si>
  <si>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</si>
  <si>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</si>
  <si>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</si>
  <si>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</si>
  <si>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многофункционального центра</t>
  </si>
  <si>
    <t>Предоставление субсидии бюджетным, автономным учреждениям и иным некоммерческим организациям</t>
  </si>
  <si>
    <t xml:space="preserve">Уплата прочих налогов, сборов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</si>
  <si>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</si>
  <si>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</si>
  <si>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мероприятий по повышению безопасности дорожного движения в городском округе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</si>
  <si>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</si>
  <si>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</si>
  <si>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г.Клинцы)</t>
  </si>
  <si>
    <t>Обеспечение мероприятий по профилактике терроризма и экстремизма на территории городского округа</t>
  </si>
  <si>
    <t>Дополнительные меры государственной поддержки обучающихся</t>
  </si>
  <si>
    <t>Мероприятия по проведению оздоровительной кампании детей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</si>
  <si>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</si>
  <si>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</si>
  <si>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</si>
  <si>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</si>
  <si>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Подпрограмма "Чистая вода на территории городского округа "город Клинцы Брянской области" (2016-2020 годы)</t>
  </si>
  <si>
    <t>Подпрограмма "Обеспечение жильем молодых семей" (на 2016-2020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</si>
  <si>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</si>
  <si>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</si>
  <si>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09602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</si>
  <si>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</si>
  <si>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</si>
  <si>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</si>
  <si>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</si>
  <si>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</si>
  <si>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ОМ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</si>
  <si>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</si>
  <si>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Повышение качества и доступности предоставления государственных и муниципальных услуг</t>
  </si>
  <si>
    <t>Фонд оплаты труда государственных (муниципальных) органов</t>
  </si>
  <si>
    <t>09601</t>
  </si>
  <si>
    <t>Субсидии некоммерческим организациям (за исключением государственных (муниципальных) учреждений</t>
  </si>
  <si>
    <t>630</t>
  </si>
  <si>
    <t>Эффективное руководство и управление в сфере установленных функций</t>
  </si>
  <si>
    <t>Материальное обеспечение создания многофункционального центра предоставления муниципальных услуг (МФЦ)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</si>
  <si>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</si>
  <si>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Снижение уровня преступности на территории города Клинцы</t>
  </si>
  <si>
    <t>Обеспечение функционирования системы учета муниципального имущества и контроля за его использованием</t>
  </si>
  <si>
    <t>Обеспечение доступности услуг дошкольного образования для детей дошкольного возраста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</si>
  <si>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</si>
  <si>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Совершенствование порядка предоставления муниципальных услуг и выполнения муниципальных функций в сфере образования</t>
  </si>
  <si>
    <t>Создание механизмов для повышения эффективности бюджетных расходов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</si>
  <si>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</si>
  <si>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</si>
  <si>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</si>
  <si>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Увеличение объема использования подземных вод для обеспечения населения городского округа питьевой водой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</si>
  <si>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</si>
  <si>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Улучшение условий движения транспортных средств и пешеходов</t>
  </si>
  <si>
    <t>00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</si>
  <si>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</si>
  <si>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</si>
  <si>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единовременного пособия при всех формах устройства детей, лишенных родительского попечения, в семью</t>
  </si>
  <si>
    <t>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</si>
  <si>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</si>
  <si>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</si>
  <si>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Прочая 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</si>
  <si>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 и услуг</t>
  </si>
  <si>
    <t>Обеспечение мероприятий по охране окружающей среды на территории городского округа " город Клинцы Брянской области"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</si>
  <si>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</si>
  <si>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>Обеспечение деятельности в сфере установленных функций органов местного самоуправления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</si>
  <si>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</si>
  <si>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</si>
  <si>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</si>
  <si>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Формирование финансовых ресурсов для обеспечения благоустроенными жилыми помещениями граждан, переселяемых из аварийного жилищного фонда</t>
  </si>
  <si>
    <t>Подпрограмма "Переселение граждан из аварийного жилищного фонда на территории городского округа "город Клинцы Брянской области" (2016-2020 годы)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</si>
  <si>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</si>
  <si>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</si>
  <si>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бюджетов,  осуществляемых за счет средств, поступивших от Фонда</t>
  </si>
  <si>
    <t>S9602</t>
  </si>
  <si>
    <t>S4790</t>
  </si>
  <si>
    <t>Организация и проведение выборов и референдумов</t>
  </si>
  <si>
    <t>R0820</t>
  </si>
  <si>
    <t>Иные выплаты населению</t>
  </si>
  <si>
    <t>Обеспечение деятельности подведомственных учреждений дополнительного образования - МБУ ДО "Детская школа искусств им. Е.М. Беляева" г.Клинцы Брянской области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</si>
  <si>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</si>
  <si>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</si>
  <si>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МБУ ДО Станция юных техников г. Клинцы Брянской области и "Центр Детского творчества г.Клинцы Брянской области"</t>
  </si>
  <si>
    <t>S1270</t>
  </si>
  <si>
    <t>S4820</t>
  </si>
  <si>
    <t>(рублей)</t>
  </si>
  <si>
    <t>Уплата иных платежей</t>
  </si>
  <si>
    <t>Уплата иных плптежей</t>
  </si>
  <si>
    <t>Уплата налогов, сборов и платежей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</si>
  <si>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</si>
  <si>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Реализация мероприятий по содействию создания новых мест в общеобразовательных организаиях</t>
  </si>
  <si>
    <t>R5200</t>
  </si>
  <si>
    <t>S5200</t>
  </si>
  <si>
    <t>Специальные расходы</t>
  </si>
  <si>
    <t>2017 год</t>
  </si>
  <si>
    <t>2018 год</t>
  </si>
  <si>
    <t>2019 год</t>
  </si>
  <si>
    <t xml:space="preserve">Обеспечение мероприятий комплексных мер противодействия злоупотреблению наркотиками и их незаконному обороту 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</si>
  <si>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</si>
  <si>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Информационное обеспечение деятельности органов местного самоуправления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</si>
  <si>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</si>
  <si>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</si>
  <si>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Обеспечение деятельности учреждений, оказывающих услуги в сфере культуры -МБУК "Центр культуры и досуга "Современник"</t>
  </si>
  <si>
    <t>Фонд оплаты труда государственных (муниципальных органов)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</si>
  <si>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</si>
  <si>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Подпрограмма "Повышение безопасности дорожного движения в городском округе "город Клинцы Брянской области" в 2016-2020 годах"</t>
  </si>
  <si>
    <t>25 01 2017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</si>
  <si>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</si>
  <si>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S6170</t>
  </si>
  <si>
    <t>Мероприятия по разработке генерального плана городского округа "город Клинцы Брянской области"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</si>
  <si>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</si>
  <si>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L5550</t>
  </si>
  <si>
    <t>08 02 2017</t>
  </si>
  <si>
    <t>Иные субсидии некоммерческим организациям (за исключением государственных (муниципальных) учреждений</t>
  </si>
  <si>
    <t>634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</si>
  <si>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</si>
  <si>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29 03 2017</t>
  </si>
  <si>
    <t>Уплата  иных платежей</t>
  </si>
  <si>
    <t>Мероприятия государственной программы Российской Федерации "Доступная среда" на 2011-2020 годы</t>
  </si>
  <si>
    <t>S0270</t>
  </si>
  <si>
    <t>26 04 2017</t>
  </si>
  <si>
    <t>R5550</t>
  </si>
  <si>
    <t>24 05 2017</t>
  </si>
  <si>
    <t>Формирование комфортной городской среды на территории городского округа "город Клинцы Брянской области на 2017 год"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</si>
  <si>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</si>
  <si>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R0200</t>
  </si>
  <si>
    <t>R0270</t>
  </si>
  <si>
    <t>28 06 2017</t>
  </si>
  <si>
    <t>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 Клинцы)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</si>
  <si>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</si>
  <si>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</si>
  <si>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бюджетным учреждениям на иные цели</t>
  </si>
  <si>
    <t>S4230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</si>
  <si>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</si>
  <si>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</si>
  <si>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L0200</t>
  </si>
  <si>
    <t>L0270</t>
  </si>
  <si>
    <t>19 07 2017</t>
  </si>
  <si>
    <t>26 07 2017</t>
  </si>
  <si>
    <t xml:space="preserve"> </t>
  </si>
  <si>
    <t>Прочие мероприятия по организации транспортного обслуживания населения</t>
  </si>
  <si>
    <t>Прочие мероприятия по формированию современной городской среды</t>
  </si>
  <si>
    <t>20 09 2017</t>
  </si>
  <si>
    <t>Мероприятия на поддержку отраслей культуры</t>
  </si>
  <si>
    <t>R5190</t>
  </si>
  <si>
    <t>25 10 2017</t>
  </si>
  <si>
    <t>Поддержка малого и среднего предпринимательства, включая крестьянские (фермерские) хозяйства</t>
  </si>
  <si>
    <t>L5270</t>
  </si>
  <si>
    <t>R5270</t>
  </si>
  <si>
    <t>2020 год</t>
  </si>
  <si>
    <t>S9601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</si>
  <si>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</si>
  <si>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Дворцы и дома культуры, клубы, выставочные залы</t>
  </si>
  <si>
    <t>Учреждения, обеспечивающие деятельность органов местного самоуправления и муниципальных учреждений</t>
  </si>
  <si>
    <t>Мероприятия в сфере архитектуры и градостроительства</t>
  </si>
  <si>
    <t xml:space="preserve">Организации дополнительного образования </t>
  </si>
  <si>
    <t>Мероприятия по улучшению условий охраны труда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</si>
  <si>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</si>
  <si>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Прочие мероприятия в области жилищно-коммунального хазяйства</t>
  </si>
  <si>
    <t>Мероприятия в сфере коммунального хозяйства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</si>
  <si>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</si>
  <si>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</si>
  <si>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</si>
  <si>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</si>
  <si>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</si>
  <si>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охраны окружающей среды</t>
  </si>
  <si>
    <t>Мероприятия по работе с семьей, детьми и молодежью</t>
  </si>
  <si>
    <t>Противодействие злоупотреблению наркотиками и их незаконному обороту</t>
  </si>
  <si>
    <t xml:space="preserve">Мероприятия по развитию культуры 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</si>
  <si>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</si>
  <si>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</si>
  <si>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Оценка имущества, признание прав и регулирование отношений муниципальной собственности</t>
  </si>
  <si>
    <t>Сохранение, использование, популяризация и государственная охрана объектов культурного наследия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</si>
  <si>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</si>
  <si>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Многофункциональные центры предоставления государственных и муниципальных услуг</t>
  </si>
  <si>
    <t>Мероприятия в сфере пожарной безопасности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</si>
  <si>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</si>
  <si>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</si>
  <si>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преступностью</t>
  </si>
  <si>
    <t>Мероприятия государственной программы Российской Федерации «Доступная среда» на 2011 - 2020 годы</t>
  </si>
  <si>
    <t>Общеобразовательные организации</t>
  </si>
  <si>
    <t>Учреждения психолого-медико-социального сопровождения</t>
  </si>
  <si>
    <t>Мероприятия по развитию образования</t>
  </si>
  <si>
    <t>Приобретение специализированной техники для предприятий жилищно-коммунального комплекса</t>
  </si>
  <si>
    <t xml:space="preserve">Повышение энергетической эффективности и обеспечения энергосбережения </t>
  </si>
  <si>
    <t>Повышение безопасности дорожного движения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</si>
  <si>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</si>
  <si>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</si>
  <si>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Обеспечение деятельности депутатов представительного органа муниципального образования 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</si>
  <si>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</si>
  <si>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</si>
  <si>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Организация питания в образовательных организациях</t>
  </si>
  <si>
    <t>Уплата налогов, сборов и иных обязательных платежей</t>
  </si>
  <si>
    <t>Поддержка малого и среднего предпринимательства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</si>
  <si>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</si>
  <si>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Мобилизационная подготовка экономики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</si>
  <si>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</si>
  <si>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</si>
  <si>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</si>
  <si>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L4970</t>
  </si>
  <si>
    <t xml:space="preserve">Организация временного трудоустройства несовершеннолетних граждан в возрасте от 14 до 18 лет </t>
  </si>
  <si>
    <t xml:space="preserve">              Субсидии бюджетным учреждениям на иные цели</t>
  </si>
  <si>
    <t>610</t>
  </si>
  <si>
    <t>612</t>
  </si>
  <si>
    <t>на 2018 год и на плановый период 2019 и 2020 годов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</si>
  <si>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</si>
  <si>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</si>
  <si>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</si>
  <si>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</si>
  <si>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мероприятий по капитальному ремонту многоквартирных домов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</si>
  <si>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Мероприятия по проведению оздоровительной кампании детей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</si>
  <si>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Софинансирование объектов капитальных вложений муниципальной собственности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</si>
  <si>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</si>
  <si>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Формирование комфортной городской среды на территории городского округа "город Клинцы Брянской области </t>
    </r>
    <r>
      <rPr>
        <b/>
        <sz val="10"/>
        <color indexed="17"/>
        <rFont val="Times New Roman"/>
        <family val="1"/>
      </rPr>
      <t>на 2016-2020 годы"</t>
    </r>
  </si>
  <si>
    <t>Научно-исследовательские и опытно- конструкторские работы</t>
  </si>
  <si>
    <r>
      <t xml:space="preserve">Мероприятия  подпрограммы «Обеспечение жильем молодых семей» федеральной целевой программы «Жилище» на 2016- 2020 годы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</si>
  <si>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t>31 01 2018</t>
  </si>
  <si>
    <t xml:space="preserve">                                    Распределение расходов бюджета муниципального образования "городской округ "город Клинцы Брянской области" по целевым статьям (муниципальным программам и непрограммным направлениям деятельности), группам и подгруппам видов расходов </t>
  </si>
  <si>
    <t>28 02 2018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</si>
  <si>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</si>
  <si>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 xml:space="preserve">Софинансирование объектов капитальных вложений муниципальной собственности </t>
  </si>
  <si>
    <t>Социальные выплаты лицам, удостоенным звания почетного гражданина муниципального образования</t>
  </si>
  <si>
    <t>10 05 2018</t>
  </si>
  <si>
    <t>5629R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</si>
  <si>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</si>
  <si>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Разработка (актуализация) документов стратегического планирования и прогнозирования</t>
  </si>
  <si>
    <t>Мероприятия на поддержку отрасли культуры</t>
  </si>
  <si>
    <t>L5190</t>
  </si>
  <si>
    <t xml:space="preserve">Повышение  качества и доступности предоставления государственных и муниципальных услуг </t>
  </si>
  <si>
    <t>07</t>
  </si>
  <si>
    <t>Формирование современной городской среды городского округа "город Клинцы Брянской области" на 2018-2020годы</t>
  </si>
  <si>
    <t>Глава города  Клинцы</t>
  </si>
  <si>
    <t>О.П. Шкуратов</t>
  </si>
  <si>
    <t>28 05 2018</t>
  </si>
  <si>
    <t>Отдельные мероприятия по развитию образования за счет средств местного бюджета</t>
  </si>
  <si>
    <t>Отдельные мероприятия по развитию спорта</t>
  </si>
  <si>
    <t>Отдельные мероприятия по развитию спорта за счет средств местного бюджета</t>
  </si>
  <si>
    <t>S7640</t>
  </si>
  <si>
    <t xml:space="preserve">Приложение 8 к Решению Клинцовского городского Совета народных депутатов от 30.05.2018 г.  № 6-573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 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</si>
</sst>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"/>
  </numFmts>
  <fonts count="8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C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1" fillId="0" borderId="0">
      <alignment horizontal="center" wrapTex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2" fillId="27" borderId="0">
      <alignment/>
      <protection/>
    </xf>
    <xf numFmtId="0" fontId="51" fillId="0" borderId="0">
      <alignment horizontal="center"/>
      <protection/>
    </xf>
    <xf numFmtId="0" fontId="52" fillId="0" borderId="0">
      <alignment wrapText="1"/>
      <protection/>
    </xf>
    <xf numFmtId="0" fontId="52" fillId="0" borderId="0">
      <alignment/>
      <protection/>
    </xf>
    <xf numFmtId="0" fontId="52" fillId="27" borderId="1">
      <alignment/>
      <protection/>
    </xf>
    <xf numFmtId="0" fontId="52" fillId="0" borderId="2">
      <alignment horizontal="center" vertical="center" wrapText="1"/>
      <protection/>
    </xf>
    <xf numFmtId="0" fontId="52" fillId="27" borderId="3">
      <alignment/>
      <protection/>
    </xf>
    <xf numFmtId="0" fontId="53" fillId="0" borderId="2">
      <alignment vertical="top" wrapText="1"/>
      <protection/>
    </xf>
    <xf numFmtId="49" fontId="52" fillId="0" borderId="2">
      <alignment horizontal="center" vertical="top" shrinkToFit="1"/>
      <protection/>
    </xf>
    <xf numFmtId="4" fontId="52" fillId="0" borderId="2">
      <alignment horizontal="right" vertical="top" shrinkToFit="1"/>
      <protection/>
    </xf>
    <xf numFmtId="0" fontId="52" fillId="27" borderId="4">
      <alignment/>
      <protection/>
    </xf>
    <xf numFmtId="0" fontId="52" fillId="27" borderId="4">
      <alignment horizontal="left" shrinkToFit="1"/>
      <protection/>
    </xf>
    <xf numFmtId="0" fontId="53" fillId="0" borderId="2">
      <alignment vertical="top" wrapText="1"/>
      <protection/>
    </xf>
    <xf numFmtId="0" fontId="53" fillId="0" borderId="4">
      <alignment horizontal="right"/>
      <protection/>
    </xf>
    <xf numFmtId="4" fontId="53" fillId="28" borderId="4">
      <alignment horizontal="right" vertical="top" shrinkToFit="1"/>
      <protection/>
    </xf>
    <xf numFmtId="0" fontId="52" fillId="0" borderId="0">
      <alignment horizontal="left" wrapText="1"/>
      <protection/>
    </xf>
    <xf numFmtId="4" fontId="53" fillId="29" borderId="2">
      <alignment horizontal="right" vertical="top" shrinkToFit="1"/>
      <protection/>
    </xf>
    <xf numFmtId="0" fontId="52" fillId="27" borderId="3">
      <alignment horizontal="center"/>
      <protection/>
    </xf>
    <xf numFmtId="0" fontId="52" fillId="27" borderId="3">
      <alignment horizontal="left"/>
      <protection/>
    </xf>
    <xf numFmtId="4" fontId="53" fillId="0" borderId="2">
      <alignment horizontal="right" vertical="top" shrinkToFit="1"/>
      <protection/>
    </xf>
    <xf numFmtId="0" fontId="52" fillId="27" borderId="4">
      <alignment horizontal="center"/>
      <protection/>
    </xf>
    <xf numFmtId="0" fontId="52" fillId="27" borderId="4">
      <alignment horizontal="left"/>
      <protection/>
    </xf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4" fillId="36" borderId="5" applyNumberFormat="0" applyAlignment="0" applyProtection="0"/>
    <xf numFmtId="0" fontId="55" fillId="37" borderId="6" applyNumberFormat="0" applyAlignment="0" applyProtection="0"/>
    <xf numFmtId="0" fontId="56" fillId="37" borderId="5" applyNumberFormat="0" applyAlignment="0" applyProtection="0"/>
    <xf numFmtId="0" fontId="5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50" fillId="0" borderId="0">
      <alignment vertical="top" wrapText="1"/>
      <protection/>
    </xf>
    <xf numFmtId="0" fontId="3" fillId="40" borderId="0">
      <alignment/>
      <protection/>
    </xf>
    <xf numFmtId="0" fontId="48" fillId="0" borderId="0">
      <alignment/>
      <protection/>
    </xf>
    <xf numFmtId="0" fontId="5" fillId="4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5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42" borderId="12" applyNumberFormat="0" applyFont="0" applyAlignment="0" applyProtection="0"/>
    <xf numFmtId="0" fontId="48" fillId="42" borderId="12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0" fillId="43" borderId="0" applyNumberFormat="0" applyBorder="0" applyAlignment="0" applyProtection="0"/>
  </cellStyleXfs>
  <cellXfs count="198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 quotePrefix="1">
      <alignment horizontal="justify" vertical="center" wrapText="1"/>
    </xf>
    <xf numFmtId="49" fontId="7" fillId="0" borderId="14" xfId="0" applyNumberFormat="1" applyFont="1" applyFill="1" applyBorder="1" applyAlignment="1" quotePrefix="1">
      <alignment horizontal="justify" vertical="center" wrapText="1"/>
    </xf>
    <xf numFmtId="49" fontId="7" fillId="44" borderId="14" xfId="0" applyNumberFormat="1" applyFont="1" applyFill="1" applyBorder="1" applyAlignment="1">
      <alignment horizontal="justify" vertical="center" wrapText="1"/>
    </xf>
    <xf numFmtId="49" fontId="4" fillId="44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/>
    </xf>
    <xf numFmtId="49" fontId="4" fillId="44" borderId="14" xfId="0" applyNumberFormat="1" applyFont="1" applyFill="1" applyBorder="1" applyAlignment="1" quotePrefix="1">
      <alignment horizontal="justify" vertical="center" wrapText="1"/>
    </xf>
    <xf numFmtId="49" fontId="4" fillId="44" borderId="14" xfId="0" applyNumberFormat="1" applyFont="1" applyFill="1" applyBorder="1" applyAlignment="1">
      <alignment horizontal="justify" wrapText="1"/>
    </xf>
    <xf numFmtId="49" fontId="4" fillId="40" borderId="14" xfId="0" applyNumberFormat="1" applyFont="1" applyFill="1" applyBorder="1" applyAlignment="1">
      <alignment horizontal="justify" vertical="top" wrapText="1"/>
    </xf>
    <xf numFmtId="49" fontId="71" fillId="0" borderId="14" xfId="0" applyNumberFormat="1" applyFont="1" applyFill="1" applyBorder="1" applyAlignment="1">
      <alignment horizontal="justify" vertical="center" wrapText="1"/>
    </xf>
    <xf numFmtId="0" fontId="71" fillId="0" borderId="0" xfId="0" applyFont="1" applyFill="1" applyAlignment="1">
      <alignment vertical="top" wrapText="1"/>
    </xf>
    <xf numFmtId="49" fontId="72" fillId="0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Fill="1" applyBorder="1" applyAlignment="1">
      <alignment horizontal="justify" vertical="center" wrapText="1"/>
    </xf>
    <xf numFmtId="49" fontId="72" fillId="0" borderId="14" xfId="0" applyNumberFormat="1" applyFont="1" applyBorder="1" applyAlignment="1">
      <alignment horizontal="justify" wrapText="1"/>
    </xf>
    <xf numFmtId="49" fontId="72" fillId="44" borderId="14" xfId="0" applyNumberFormat="1" applyFont="1" applyFill="1" applyBorder="1" applyAlignment="1" quotePrefix="1">
      <alignment horizontal="justify" vertical="center" wrapText="1"/>
    </xf>
    <xf numFmtId="49" fontId="72" fillId="44" borderId="14" xfId="0" applyNumberFormat="1" applyFont="1" applyFill="1" applyBorder="1" applyAlignment="1">
      <alignment horizontal="justify" vertical="center" wrapText="1"/>
    </xf>
    <xf numFmtId="49" fontId="73" fillId="44" borderId="14" xfId="0" applyNumberFormat="1" applyFont="1" applyFill="1" applyBorder="1" applyAlignment="1">
      <alignment horizontal="justify" wrapText="1"/>
    </xf>
    <xf numFmtId="49" fontId="73" fillId="44" borderId="14" xfId="0" applyNumberFormat="1" applyFont="1" applyFill="1" applyBorder="1" applyAlignment="1">
      <alignment horizontal="justify" vertical="center" wrapText="1"/>
    </xf>
    <xf numFmtId="49" fontId="72" fillId="0" borderId="14" xfId="0" applyNumberFormat="1" applyFont="1" applyFill="1" applyBorder="1" applyAlignment="1">
      <alignment horizontal="justify" vertical="top" wrapText="1"/>
    </xf>
    <xf numFmtId="49" fontId="72" fillId="40" borderId="14" xfId="0" applyNumberFormat="1" applyFont="1" applyFill="1" applyBorder="1" applyAlignment="1">
      <alignment horizontal="justify" vertical="top" wrapText="1"/>
    </xf>
    <xf numFmtId="0" fontId="7" fillId="45" borderId="0" xfId="0" applyFont="1" applyFill="1" applyAlignment="1">
      <alignment vertical="top" wrapText="1"/>
    </xf>
    <xf numFmtId="49" fontId="74" fillId="0" borderId="14" xfId="0" applyNumberFormat="1" applyFont="1" applyFill="1" applyBorder="1" applyAlignment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wrapText="1"/>
    </xf>
    <xf numFmtId="0" fontId="7" fillId="46" borderId="2" xfId="60" applyNumberFormat="1" applyFont="1" applyFill="1" applyAlignment="1" applyProtection="1">
      <alignment horizontal="justify" vertical="top" wrapText="1"/>
      <protection locked="0"/>
    </xf>
    <xf numFmtId="4" fontId="7" fillId="46" borderId="14" xfId="0" applyNumberFormat="1" applyFont="1" applyFill="1" applyBorder="1" applyAlignment="1">
      <alignment horizontal="right" vertical="center" wrapText="1"/>
    </xf>
    <xf numFmtId="49" fontId="77" fillId="44" borderId="14" xfId="0" applyNumberFormat="1" applyFont="1" applyFill="1" applyBorder="1" applyAlignment="1">
      <alignment horizontal="justify" vertical="center" wrapText="1"/>
    </xf>
    <xf numFmtId="49" fontId="78" fillId="44" borderId="14" xfId="0" applyNumberFormat="1" applyFont="1" applyFill="1" applyBorder="1" applyAlignment="1">
      <alignment horizontal="justify" vertical="center" wrapText="1"/>
    </xf>
    <xf numFmtId="4" fontId="4" fillId="46" borderId="14" xfId="0" applyNumberFormat="1" applyFont="1" applyFill="1" applyBorder="1" applyAlignment="1">
      <alignment horizontal="right" vertical="center" wrapText="1"/>
    </xf>
    <xf numFmtId="0" fontId="7" fillId="0" borderId="2" xfId="60" applyNumberFormat="1" applyFont="1" applyProtection="1">
      <alignment vertical="top" wrapText="1"/>
      <protection locked="0"/>
    </xf>
    <xf numFmtId="0" fontId="4" fillId="0" borderId="2" xfId="60" applyNumberFormat="1" applyFont="1" applyProtection="1">
      <alignment vertical="top" wrapText="1"/>
      <protection locked="0"/>
    </xf>
    <xf numFmtId="0" fontId="73" fillId="0" borderId="0" xfId="0" applyFont="1" applyFill="1" applyAlignment="1">
      <alignment vertical="top" wrapText="1"/>
    </xf>
    <xf numFmtId="0" fontId="72" fillId="46" borderId="14" xfId="0" applyFont="1" applyFill="1" applyBorder="1" applyAlignment="1">
      <alignment horizontal="right" vertical="center" wrapText="1"/>
    </xf>
    <xf numFmtId="4" fontId="72" fillId="46" borderId="14" xfId="0" applyNumberFormat="1" applyFont="1" applyFill="1" applyBorder="1" applyAlignment="1">
      <alignment horizontal="right" vertical="center" wrapText="1"/>
    </xf>
    <xf numFmtId="0" fontId="72" fillId="46" borderId="0" xfId="0" applyFont="1" applyFill="1" applyAlignment="1">
      <alignment vertical="top" wrapText="1"/>
    </xf>
    <xf numFmtId="0" fontId="72" fillId="0" borderId="0" xfId="0" applyFont="1" applyFill="1" applyAlignment="1">
      <alignment vertical="top" wrapText="1"/>
    </xf>
    <xf numFmtId="0" fontId="72" fillId="0" borderId="2" xfId="60" applyNumberFormat="1" applyFont="1" applyProtection="1">
      <alignment vertical="top" wrapText="1"/>
      <protection locked="0"/>
    </xf>
    <xf numFmtId="0" fontId="73" fillId="0" borderId="2" xfId="60" applyNumberFormat="1" applyFont="1" applyProtection="1">
      <alignment vertical="top" wrapText="1"/>
      <protection locked="0"/>
    </xf>
    <xf numFmtId="4" fontId="73" fillId="46" borderId="14" xfId="0" applyNumberFormat="1" applyFont="1" applyFill="1" applyBorder="1" applyAlignment="1">
      <alignment horizontal="right" vertical="center" wrapText="1"/>
    </xf>
    <xf numFmtId="49" fontId="74" fillId="44" borderId="14" xfId="0" applyNumberFormat="1" applyFont="1" applyFill="1" applyBorder="1" applyAlignment="1">
      <alignment horizontal="justify" vertical="center" wrapText="1"/>
    </xf>
    <xf numFmtId="0" fontId="74" fillId="0" borderId="0" xfId="0" applyFont="1" applyFill="1" applyAlignment="1">
      <alignment vertical="top" wrapText="1"/>
    </xf>
    <xf numFmtId="49" fontId="79" fillId="44" borderId="14" xfId="0" applyNumberFormat="1" applyFont="1" applyFill="1" applyBorder="1" applyAlignment="1">
      <alignment horizontal="justify" vertical="center" wrapText="1"/>
    </xf>
    <xf numFmtId="49" fontId="79" fillId="0" borderId="14" xfId="0" applyNumberFormat="1" applyFont="1" applyFill="1" applyBorder="1" applyAlignment="1">
      <alignment horizontal="justify" vertical="center" wrapText="1"/>
    </xf>
    <xf numFmtId="0" fontId="7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73" fillId="46" borderId="14" xfId="0" applyNumberFormat="1" applyFont="1" applyFill="1" applyBorder="1" applyAlignment="1">
      <alignment horizontal="justify" vertical="center" wrapText="1"/>
    </xf>
    <xf numFmtId="49" fontId="73" fillId="46" borderId="14" xfId="0" applyNumberFormat="1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right" vertical="center" wrapText="1"/>
    </xf>
    <xf numFmtId="49" fontId="74" fillId="44" borderId="14" xfId="0" applyNumberFormat="1" applyFont="1" applyFill="1" applyBorder="1" applyAlignment="1" quotePrefix="1">
      <alignment horizontal="justify" vertical="center" wrapText="1"/>
    </xf>
    <xf numFmtId="49" fontId="74" fillId="44" borderId="14" xfId="0" applyNumberFormat="1" applyFont="1" applyFill="1" applyBorder="1" applyAlignment="1">
      <alignment horizontal="justify" wrapText="1"/>
    </xf>
    <xf numFmtId="49" fontId="74" fillId="0" borderId="14" xfId="0" applyNumberFormat="1" applyFont="1" applyBorder="1" applyAlignment="1">
      <alignment horizontal="justify" wrapText="1"/>
    </xf>
    <xf numFmtId="49" fontId="79" fillId="44" borderId="14" xfId="0" applyNumberFormat="1" applyFont="1" applyFill="1" applyBorder="1" applyAlignment="1">
      <alignment horizontal="justify" wrapText="1"/>
    </xf>
    <xf numFmtId="49" fontId="74" fillId="0" borderId="14" xfId="0" applyNumberFormat="1" applyFont="1" applyFill="1" applyBorder="1" applyAlignment="1" quotePrefix="1">
      <alignment horizontal="justify" vertical="center" wrapText="1"/>
    </xf>
    <xf numFmtId="49" fontId="72" fillId="46" borderId="14" xfId="0" applyNumberFormat="1" applyFont="1" applyFill="1" applyBorder="1" applyAlignment="1">
      <alignment horizontal="justify" vertical="center" wrapText="1"/>
    </xf>
    <xf numFmtId="0" fontId="72" fillId="46" borderId="14" xfId="0" applyFont="1" applyFill="1" applyBorder="1" applyAlignment="1">
      <alignment horizontal="center" vertical="center" wrapText="1"/>
    </xf>
    <xf numFmtId="0" fontId="72" fillId="46" borderId="14" xfId="0" applyNumberFormat="1" applyFont="1" applyFill="1" applyBorder="1" applyAlignment="1">
      <alignment horizontal="center" vertical="center" wrapText="1"/>
    </xf>
    <xf numFmtId="0" fontId="73" fillId="46" borderId="0" xfId="0" applyFont="1" applyFill="1" applyAlignment="1">
      <alignment vertical="top" wrapText="1"/>
    </xf>
    <xf numFmtId="0" fontId="73" fillId="46" borderId="14" xfId="0" applyNumberFormat="1" applyFont="1" applyFill="1" applyBorder="1" applyAlignment="1">
      <alignment horizontal="center" vertical="center" wrapText="1"/>
    </xf>
    <xf numFmtId="4" fontId="0" fillId="46" borderId="14" xfId="62" applyFont="1" applyFill="1" applyBorder="1" applyAlignment="1" applyProtection="1">
      <alignment horizontal="center" vertical="top" shrinkToFit="1"/>
      <protection/>
    </xf>
    <xf numFmtId="49" fontId="4" fillId="45" borderId="14" xfId="0" applyNumberFormat="1" applyFont="1" applyFill="1" applyBorder="1" applyAlignment="1">
      <alignment horizontal="justify" vertical="center" wrapText="1"/>
    </xf>
    <xf numFmtId="0" fontId="4" fillId="45" borderId="0" xfId="0" applyFont="1" applyFill="1" applyAlignment="1">
      <alignment vertical="top" wrapText="1"/>
    </xf>
    <xf numFmtId="0" fontId="0" fillId="46" borderId="14" xfId="62" applyNumberFormat="1" applyFont="1" applyFill="1" applyBorder="1" applyAlignment="1" applyProtection="1">
      <alignment horizontal="center" vertical="center" shrinkToFit="1"/>
      <protection/>
    </xf>
    <xf numFmtId="49" fontId="72" fillId="46" borderId="14" xfId="0" applyNumberFormat="1" applyFont="1" applyFill="1" applyBorder="1" applyAlignment="1">
      <alignment horizontal="justify" wrapText="1"/>
    </xf>
    <xf numFmtId="49" fontId="72" fillId="46" borderId="14" xfId="0" applyNumberFormat="1" applyFont="1" applyFill="1" applyBorder="1" applyAlignment="1">
      <alignment horizontal="center" vertical="center" wrapText="1"/>
    </xf>
    <xf numFmtId="0" fontId="72" fillId="46" borderId="14" xfId="0" applyFont="1" applyFill="1" applyBorder="1" applyAlignment="1">
      <alignment horizontal="right" vertical="top" wrapText="1"/>
    </xf>
    <xf numFmtId="4" fontId="72" fillId="46" borderId="14" xfId="0" applyNumberFormat="1" applyFont="1" applyFill="1" applyBorder="1" applyAlignment="1">
      <alignment horizontal="right" vertical="top" wrapText="1"/>
    </xf>
    <xf numFmtId="49" fontId="73" fillId="46" borderId="14" xfId="0" applyNumberFormat="1" applyFont="1" applyFill="1" applyBorder="1" applyAlignment="1">
      <alignment horizontal="justify" wrapText="1"/>
    </xf>
    <xf numFmtId="49" fontId="4" fillId="45" borderId="14" xfId="0" applyNumberFormat="1" applyFont="1" applyFill="1" applyBorder="1" applyAlignment="1" quotePrefix="1">
      <alignment horizontal="justify" vertical="center" wrapText="1"/>
    </xf>
    <xf numFmtId="49" fontId="7" fillId="46" borderId="0" xfId="0" applyNumberFormat="1" applyFont="1" applyFill="1" applyAlignment="1">
      <alignment horizontal="justify" vertical="top" wrapText="1"/>
    </xf>
    <xf numFmtId="4" fontId="7" fillId="46" borderId="0" xfId="0" applyNumberFormat="1" applyFont="1" applyFill="1" applyAlignment="1">
      <alignment vertical="top" wrapText="1"/>
    </xf>
    <xf numFmtId="4" fontId="7" fillId="46" borderId="0" xfId="0" applyNumberFormat="1" applyFont="1" applyFill="1" applyAlignment="1">
      <alignment horizontal="right" vertical="center" wrapText="1"/>
    </xf>
    <xf numFmtId="49" fontId="7" fillId="46" borderId="0" xfId="0" applyNumberFormat="1" applyFont="1" applyFill="1" applyBorder="1" applyAlignment="1">
      <alignment horizontal="justify" vertical="center" wrapText="1"/>
    </xf>
    <xf numFmtId="0" fontId="2" fillId="46" borderId="0" xfId="0" applyFont="1" applyFill="1" applyAlignment="1">
      <alignment wrapText="1"/>
    </xf>
    <xf numFmtId="0" fontId="7" fillId="46" borderId="0" xfId="0" applyFont="1" applyFill="1" applyAlignment="1">
      <alignment horizontal="center" vertical="top" wrapText="1"/>
    </xf>
    <xf numFmtId="49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4" fontId="7" fillId="46" borderId="14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justify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right" vertical="center" wrapText="1"/>
    </xf>
    <xf numFmtId="49" fontId="4" fillId="46" borderId="14" xfId="0" applyNumberFormat="1" applyFont="1" applyFill="1" applyBorder="1" applyAlignment="1" quotePrefix="1">
      <alignment horizontal="justify" vertical="center" wrapText="1"/>
    </xf>
    <xf numFmtId="0" fontId="4" fillId="46" borderId="14" xfId="0" applyFont="1" applyFill="1" applyBorder="1" applyAlignment="1">
      <alignment horizontal="center" vertical="top" wrapText="1"/>
    </xf>
    <xf numFmtId="0" fontId="4" fillId="46" borderId="14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right" vertical="top" wrapText="1"/>
    </xf>
    <xf numFmtId="4" fontId="4" fillId="46" borderId="14" xfId="0" applyNumberFormat="1" applyFont="1" applyFill="1" applyBorder="1" applyAlignment="1">
      <alignment horizontal="right" vertical="top" wrapText="1"/>
    </xf>
    <xf numFmtId="0" fontId="4" fillId="46" borderId="14" xfId="0" applyFont="1" applyFill="1" applyBorder="1" applyAlignment="1">
      <alignment horizontal="left" vertical="top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 quotePrefix="1">
      <alignment horizontal="justify" vertical="center" wrapText="1"/>
    </xf>
    <xf numFmtId="49" fontId="7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center" wrapText="1"/>
    </xf>
    <xf numFmtId="0" fontId="7" fillId="46" borderId="14" xfId="0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vertical="center" wrapText="1"/>
    </xf>
    <xf numFmtId="4" fontId="71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top"/>
    </xf>
    <xf numFmtId="0" fontId="11" fillId="46" borderId="14" xfId="0" applyFont="1" applyFill="1" applyBorder="1" applyAlignment="1">
      <alignment horizontal="justify" vertical="top" wrapText="1"/>
    </xf>
    <xf numFmtId="49" fontId="72" fillId="46" borderId="14" xfId="0" applyNumberFormat="1" applyFont="1" applyFill="1" applyBorder="1" applyAlignment="1" quotePrefix="1">
      <alignment horizontal="justify" vertical="center" wrapText="1"/>
    </xf>
    <xf numFmtId="49" fontId="75" fillId="46" borderId="14" xfId="0" applyNumberFormat="1" applyFont="1" applyFill="1" applyBorder="1" applyAlignment="1">
      <alignment horizontal="justify" vertical="center" wrapText="1"/>
    </xf>
    <xf numFmtId="0" fontId="75" fillId="46" borderId="14" xfId="0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right" vertical="center" wrapText="1"/>
    </xf>
    <xf numFmtId="4" fontId="75" fillId="46" borderId="14" xfId="0" applyNumberFormat="1" applyFont="1" applyFill="1" applyBorder="1" applyAlignment="1">
      <alignment horizontal="right" vertical="center" wrapText="1"/>
    </xf>
    <xf numFmtId="49" fontId="76" fillId="46" borderId="14" xfId="0" applyNumberFormat="1" applyFont="1" applyFill="1" applyBorder="1" applyAlignment="1">
      <alignment horizontal="justify" vertical="center" wrapText="1"/>
    </xf>
    <xf numFmtId="0" fontId="76" fillId="46" borderId="14" xfId="0" applyFont="1" applyFill="1" applyBorder="1" applyAlignment="1">
      <alignment horizontal="center" vertical="center" wrapText="1"/>
    </xf>
    <xf numFmtId="0" fontId="76" fillId="46" borderId="14" xfId="0" applyFont="1" applyFill="1" applyBorder="1" applyAlignment="1">
      <alignment horizontal="right" vertical="center" wrapText="1"/>
    </xf>
    <xf numFmtId="4" fontId="76" fillId="46" borderId="14" xfId="0" applyNumberFormat="1" applyFont="1" applyFill="1" applyBorder="1" applyAlignment="1">
      <alignment horizontal="right" vertical="center" wrapText="1"/>
    </xf>
    <xf numFmtId="49" fontId="75" fillId="46" borderId="14" xfId="0" applyNumberFormat="1" applyFont="1" applyFill="1" applyBorder="1" applyAlignment="1">
      <alignment horizontal="justify" wrapText="1"/>
    </xf>
    <xf numFmtId="49" fontId="74" fillId="46" borderId="14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right" vertical="center" wrapText="1"/>
    </xf>
    <xf numFmtId="4" fontId="74" fillId="46" borderId="14" xfId="0" applyNumberFormat="1" applyFont="1" applyFill="1" applyBorder="1" applyAlignment="1">
      <alignment horizontal="right" vertical="center" wrapText="1"/>
    </xf>
    <xf numFmtId="49" fontId="79" fillId="46" borderId="14" xfId="0" applyNumberFormat="1" applyFont="1" applyFill="1" applyBorder="1" applyAlignment="1">
      <alignment horizontal="justify" vertical="center" wrapText="1"/>
    </xf>
    <xf numFmtId="49" fontId="79" fillId="46" borderId="14" xfId="0" applyNumberFormat="1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right" vertical="center" wrapText="1"/>
    </xf>
    <xf numFmtId="4" fontId="79" fillId="46" borderId="14" xfId="0" applyNumberFormat="1" applyFont="1" applyFill="1" applyBorder="1" applyAlignment="1">
      <alignment horizontal="right" vertical="center" wrapText="1"/>
    </xf>
    <xf numFmtId="0" fontId="72" fillId="46" borderId="14" xfId="0" applyFont="1" applyFill="1" applyBorder="1" applyAlignment="1">
      <alignment horizontal="left" vertical="top" wrapText="1"/>
    </xf>
    <xf numFmtId="4" fontId="7" fillId="46" borderId="14" xfId="108" applyNumberFormat="1" applyFont="1" applyFill="1" applyBorder="1" applyAlignment="1">
      <alignment horizontal="right" vertical="center" wrapText="1"/>
    </xf>
    <xf numFmtId="0" fontId="4" fillId="46" borderId="14" xfId="60" applyNumberFormat="1" applyFont="1" applyFill="1" applyBorder="1" applyAlignment="1" applyProtection="1">
      <alignment horizontal="justify" vertical="top" wrapText="1"/>
      <protection/>
    </xf>
    <xf numFmtId="0" fontId="7" fillId="46" borderId="2" xfId="60" applyNumberFormat="1" applyFont="1" applyFill="1" applyProtection="1">
      <alignment vertical="top" wrapText="1"/>
      <protection locked="0"/>
    </xf>
    <xf numFmtId="49" fontId="74" fillId="46" borderId="14" xfId="0" applyNumberFormat="1" applyFont="1" applyFill="1" applyBorder="1" applyAlignment="1" quotePrefix="1">
      <alignment horizontal="justify" vertical="center" wrapText="1"/>
    </xf>
    <xf numFmtId="0" fontId="74" fillId="46" borderId="14" xfId="0" applyFont="1" applyFill="1" applyBorder="1" applyAlignment="1">
      <alignment horizontal="right" vertical="top" wrapText="1"/>
    </xf>
    <xf numFmtId="4" fontId="74" fillId="46" borderId="14" xfId="0" applyNumberFormat="1" applyFont="1" applyFill="1" applyBorder="1" applyAlignment="1">
      <alignment horizontal="right" vertical="top" wrapText="1"/>
    </xf>
    <xf numFmtId="0" fontId="72" fillId="46" borderId="2" xfId="60" applyNumberFormat="1" applyFont="1" applyFill="1" applyProtection="1">
      <alignment vertical="top" wrapText="1"/>
      <protection locked="0"/>
    </xf>
    <xf numFmtId="0" fontId="73" fillId="46" borderId="2" xfId="60" applyNumberFormat="1" applyFont="1" applyFill="1" applyProtection="1">
      <alignment vertical="top" wrapText="1"/>
      <protection locked="0"/>
    </xf>
    <xf numFmtId="49" fontId="74" fillId="46" borderId="14" xfId="0" applyNumberFormat="1" applyFont="1" applyFill="1" applyBorder="1" applyAlignment="1">
      <alignment horizontal="justify" wrapText="1"/>
    </xf>
    <xf numFmtId="49" fontId="81" fillId="46" borderId="14" xfId="0" applyNumberFormat="1" applyFont="1" applyFill="1" applyBorder="1" applyAlignment="1">
      <alignment horizontal="justify" vertical="center" wrapText="1"/>
    </xf>
    <xf numFmtId="49" fontId="81" fillId="46" borderId="14" xfId="0" applyNumberFormat="1" applyFont="1" applyFill="1" applyBorder="1" applyAlignment="1">
      <alignment horizontal="center" vertical="center" wrapText="1"/>
    </xf>
    <xf numFmtId="0" fontId="81" fillId="46" borderId="14" xfId="0" applyFont="1" applyFill="1" applyBorder="1" applyAlignment="1">
      <alignment horizontal="center" vertical="center" wrapText="1"/>
    </xf>
    <xf numFmtId="0" fontId="81" fillId="46" borderId="14" xfId="0" applyFont="1" applyFill="1" applyBorder="1" applyAlignment="1">
      <alignment horizontal="right" vertical="center" wrapText="1"/>
    </xf>
    <xf numFmtId="4" fontId="81" fillId="46" borderId="14" xfId="0" applyNumberFormat="1" applyFont="1" applyFill="1" applyBorder="1" applyAlignment="1">
      <alignment horizontal="right" vertical="center" wrapText="1"/>
    </xf>
    <xf numFmtId="49" fontId="79" fillId="46" borderId="14" xfId="0" applyNumberFormat="1" applyFont="1" applyFill="1" applyBorder="1" applyAlignment="1">
      <alignment horizontal="justify" wrapText="1"/>
    </xf>
    <xf numFmtId="49" fontId="72" fillId="46" borderId="14" xfId="0" applyNumberFormat="1" applyFont="1" applyFill="1" applyBorder="1" applyAlignment="1">
      <alignment horizontal="justify" vertical="top" wrapText="1"/>
    </xf>
    <xf numFmtId="0" fontId="72" fillId="46" borderId="14" xfId="0" applyFont="1" applyFill="1" applyBorder="1" applyAlignment="1">
      <alignment vertical="top" wrapText="1"/>
    </xf>
    <xf numFmtId="4" fontId="72" fillId="46" borderId="14" xfId="0" applyNumberFormat="1" applyFont="1" applyFill="1" applyBorder="1" applyAlignment="1">
      <alignment vertical="top" wrapText="1"/>
    </xf>
    <xf numFmtId="0" fontId="73" fillId="46" borderId="14" xfId="0" applyFont="1" applyFill="1" applyBorder="1" applyAlignment="1">
      <alignment vertical="center" wrapText="1"/>
    </xf>
    <xf numFmtId="4" fontId="73" fillId="46" borderId="14" xfId="0" applyNumberFormat="1" applyFont="1" applyFill="1" applyBorder="1" applyAlignment="1">
      <alignment vertical="center" wrapText="1"/>
    </xf>
    <xf numFmtId="4" fontId="7" fillId="46" borderId="14" xfId="0" applyNumberFormat="1" applyFont="1" applyFill="1" applyBorder="1" applyAlignment="1">
      <alignment vertical="center" wrapText="1"/>
    </xf>
    <xf numFmtId="49" fontId="4" fillId="46" borderId="14" xfId="0" applyNumberFormat="1" applyFont="1" applyFill="1" applyBorder="1" applyAlignment="1">
      <alignment horizontal="justify" wrapText="1"/>
    </xf>
    <xf numFmtId="49" fontId="4" fillId="46" borderId="14" xfId="0" applyNumberFormat="1" applyFont="1" applyFill="1" applyBorder="1" applyAlignment="1">
      <alignment horizontal="justify" vertical="top" wrapText="1"/>
    </xf>
    <xf numFmtId="0" fontId="7" fillId="46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horizontal="center" vertical="top" wrapText="1"/>
    </xf>
    <xf numFmtId="4" fontId="7" fillId="46" borderId="14" xfId="0" applyNumberFormat="1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vertical="top" wrapText="1"/>
    </xf>
    <xf numFmtId="0" fontId="82" fillId="46" borderId="14" xfId="62" applyNumberFormat="1" applyFont="1" applyFill="1" applyBorder="1" applyAlignment="1" applyProtection="1">
      <alignment horizontal="center" vertical="center" shrinkToFit="1"/>
      <protection/>
    </xf>
    <xf numFmtId="4" fontId="82" fillId="46" borderId="14" xfId="62" applyFont="1" applyFill="1" applyBorder="1" applyAlignment="1" applyProtection="1">
      <alignment horizontal="center" vertical="top" shrinkToFit="1"/>
      <protection/>
    </xf>
    <xf numFmtId="0" fontId="82" fillId="46" borderId="14" xfId="60" applyNumberFormat="1" applyFont="1" applyFill="1" applyBorder="1" applyAlignment="1" applyProtection="1">
      <alignment horizontal="justify" vertical="top" wrapText="1"/>
      <protection/>
    </xf>
    <xf numFmtId="0" fontId="4" fillId="46" borderId="14" xfId="0" applyFont="1" applyFill="1" applyBorder="1" applyAlignment="1">
      <alignment horizontal="justify" vertical="top" wrapText="1"/>
    </xf>
    <xf numFmtId="0" fontId="74" fillId="46" borderId="14" xfId="0" applyFont="1" applyFill="1" applyBorder="1" applyAlignment="1">
      <alignment horizontal="left" vertical="top" wrapText="1"/>
    </xf>
    <xf numFmtId="0" fontId="73" fillId="46" borderId="14" xfId="0" applyFont="1" applyFill="1" applyBorder="1" applyAlignment="1">
      <alignment vertical="top" wrapText="1"/>
    </xf>
    <xf numFmtId="0" fontId="4" fillId="46" borderId="14" xfId="0" applyNumberFormat="1" applyFont="1" applyFill="1" applyBorder="1" applyAlignment="1">
      <alignment horizontal="center" vertical="center" wrapText="1"/>
    </xf>
    <xf numFmtId="0" fontId="7" fillId="46" borderId="14" xfId="0" applyNumberFormat="1" applyFont="1" applyFill="1" applyBorder="1" applyAlignment="1">
      <alignment horizontal="center" vertical="center" wrapText="1"/>
    </xf>
    <xf numFmtId="49" fontId="83" fillId="46" borderId="14" xfId="0" applyNumberFormat="1" applyFont="1" applyFill="1" applyBorder="1" applyAlignment="1">
      <alignment horizontal="justify" vertical="center" wrapText="1"/>
    </xf>
    <xf numFmtId="0" fontId="83" fillId="46" borderId="14" xfId="0" applyFont="1" applyFill="1" applyBorder="1" applyAlignment="1">
      <alignment horizontal="left" vertical="top" wrapText="1"/>
    </xf>
    <xf numFmtId="0" fontId="7" fillId="46" borderId="0" xfId="0" applyFont="1" applyFill="1" applyAlignment="1">
      <alignment horizontal="right" vertical="top" wrapText="1"/>
    </xf>
    <xf numFmtId="4" fontId="7" fillId="46" borderId="0" xfId="0" applyNumberFormat="1" applyFont="1" applyFill="1" applyAlignment="1">
      <alignment horizontal="right" vertical="top" wrapText="1"/>
    </xf>
    <xf numFmtId="49" fontId="4" fillId="46" borderId="0" xfId="0" applyNumberFormat="1" applyFont="1" applyFill="1" applyAlignment="1">
      <alignment horizontal="justify" vertical="top" wrapText="1"/>
    </xf>
    <xf numFmtId="49" fontId="9" fillId="46" borderId="0" xfId="0" applyNumberFormat="1" applyFont="1" applyFill="1" applyAlignment="1">
      <alignment horizontal="justify" vertical="top" wrapText="1"/>
    </xf>
    <xf numFmtId="0" fontId="8" fillId="46" borderId="0" xfId="0" applyFont="1" applyFill="1" applyAlignment="1">
      <alignment vertical="top" wrapText="1"/>
    </xf>
    <xf numFmtId="0" fontId="8" fillId="46" borderId="0" xfId="0" applyFont="1" applyFill="1" applyAlignment="1">
      <alignment horizontal="center"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7" fillId="46" borderId="14" xfId="0" applyFont="1" applyFill="1" applyBorder="1" applyAlignment="1">
      <alignment vertical="center" wrapText="1"/>
    </xf>
    <xf numFmtId="0" fontId="74" fillId="0" borderId="14" xfId="95" applyFont="1" applyFill="1" applyBorder="1" applyAlignment="1">
      <alignment horizontal="left" vertical="top" wrapText="1"/>
      <protection/>
    </xf>
    <xf numFmtId="49" fontId="78" fillId="46" borderId="14" xfId="0" applyNumberFormat="1" applyFont="1" applyFill="1" applyBorder="1" applyAlignment="1">
      <alignment horizontal="justify" vertical="center" wrapText="1"/>
    </xf>
    <xf numFmtId="4" fontId="84" fillId="46" borderId="14" xfId="0" applyNumberFormat="1" applyFont="1" applyFill="1" applyBorder="1" applyAlignment="1">
      <alignment horizontal="right" vertical="center" wrapText="1"/>
    </xf>
    <xf numFmtId="4" fontId="85" fillId="46" borderId="14" xfId="0" applyNumberFormat="1" applyFont="1" applyFill="1" applyBorder="1" applyAlignment="1">
      <alignment horizontal="right" vertical="center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0" fontId="7" fillId="46" borderId="14" xfId="0" applyFont="1" applyFill="1" applyBorder="1" applyAlignment="1">
      <alignment vertical="center" wrapText="1"/>
    </xf>
    <xf numFmtId="0" fontId="86" fillId="0" borderId="2" xfId="53" applyNumberFormat="1" applyFont="1" applyAlignment="1" applyProtection="1">
      <alignment vertical="top" wrapText="1"/>
      <protection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14" fontId="7" fillId="46" borderId="14" xfId="0" applyNumberFormat="1" applyFont="1" applyFill="1" applyBorder="1" applyAlignment="1">
      <alignment horizontal="center" vertical="center" wrapText="1"/>
    </xf>
    <xf numFmtId="0" fontId="4" fillId="46" borderId="0" xfId="0" applyFont="1" applyFill="1" applyAlignment="1">
      <alignment vertical="top" wrapText="1"/>
    </xf>
    <xf numFmtId="2" fontId="9" fillId="46" borderId="0" xfId="0" applyNumberFormat="1" applyFont="1" applyFill="1" applyAlignment="1">
      <alignment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0" fillId="46" borderId="0" xfId="0" applyFont="1" applyFill="1" applyAlignment="1">
      <alignment vertical="top" wrapText="1"/>
    </xf>
    <xf numFmtId="49" fontId="4" fillId="46" borderId="0" xfId="0" applyNumberFormat="1" applyFont="1" applyFill="1" applyAlignment="1">
      <alignment horizontal="center" vertical="top" wrapText="1"/>
    </xf>
    <xf numFmtId="0" fontId="0" fillId="46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46" borderId="14" xfId="0" applyFont="1" applyFill="1" applyBorder="1" applyAlignment="1">
      <alignment horizontal="left" vertical="center" wrapText="1"/>
    </xf>
    <xf numFmtId="0" fontId="7" fillId="46" borderId="14" xfId="0" applyFont="1" applyFill="1" applyBorder="1" applyAlignment="1">
      <alignment vertical="center" wrapText="1"/>
    </xf>
    <xf numFmtId="4" fontId="7" fillId="46" borderId="0" xfId="0" applyNumberFormat="1" applyFont="1" applyFill="1" applyAlignment="1">
      <alignment horizontal="justify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Normal" xfId="43"/>
    <cellStyle name="st26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3 2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[0] 2" xfId="82"/>
    <cellStyle name="Денежный [0] 3" xfId="83"/>
    <cellStyle name="Денежный 2" xfId="84"/>
    <cellStyle name="Денежный 3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[0] 2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4"/>
  <sheetViews>
    <sheetView tabSelected="1" view="pageBreakPreview" zoomScale="80" zoomScaleSheetLayoutView="80" zoomScalePageLayoutView="0" workbookViewId="0" topLeftCell="B1">
      <selection activeCell="B12" sqref="B12:AI12"/>
    </sheetView>
  </sheetViews>
  <sheetFormatPr defaultColWidth="9.33203125" defaultRowHeight="12.75"/>
  <cols>
    <col min="1" max="1" width="42.66015625" style="1" hidden="1" customWidth="1"/>
    <col min="2" max="2" width="42.66015625" style="78" customWidth="1"/>
    <col min="3" max="3" width="6" style="170" customWidth="1"/>
    <col min="4" max="4" width="7.33203125" style="170" customWidth="1"/>
    <col min="5" max="5" width="6.16015625" style="170" customWidth="1"/>
    <col min="6" max="6" width="3.33203125" style="170" hidden="1" customWidth="1"/>
    <col min="7" max="7" width="7.83203125" style="83" customWidth="1"/>
    <col min="8" max="8" width="9.33203125" style="83" hidden="1" customWidth="1"/>
    <col min="9" max="9" width="11.66015625" style="170" customWidth="1"/>
    <col min="10" max="10" width="6.66015625" style="163" customWidth="1"/>
    <col min="11" max="11" width="15.66015625" style="163" hidden="1" customWidth="1"/>
    <col min="12" max="12" width="12.66015625" style="164" hidden="1" customWidth="1"/>
    <col min="13" max="13" width="12.33203125" style="164" hidden="1" customWidth="1"/>
    <col min="14" max="15" width="12.66015625" style="164" hidden="1" customWidth="1"/>
    <col min="16" max="16" width="13.83203125" style="164" hidden="1" customWidth="1"/>
    <col min="17" max="17" width="13.5" style="164" hidden="1" customWidth="1"/>
    <col min="18" max="18" width="12.33203125" style="164" hidden="1" customWidth="1"/>
    <col min="19" max="20" width="11.66015625" style="164" hidden="1" customWidth="1"/>
    <col min="21" max="21" width="12.66015625" style="164" hidden="1" customWidth="1"/>
    <col min="22" max="22" width="13.5" style="164" hidden="1" customWidth="1"/>
    <col min="23" max="23" width="15.66015625" style="164" hidden="1" customWidth="1"/>
    <col min="24" max="24" width="14.5" style="164" hidden="1" customWidth="1"/>
    <col min="25" max="25" width="15.33203125" style="164" hidden="1" customWidth="1"/>
    <col min="26" max="26" width="16.83203125" style="164" hidden="1" customWidth="1"/>
    <col min="27" max="27" width="19.16015625" style="164" hidden="1" customWidth="1"/>
    <col min="28" max="28" width="14.5" style="164" hidden="1" customWidth="1"/>
    <col min="29" max="29" width="19" style="80" customWidth="1"/>
    <col min="30" max="31" width="18.16015625" style="80" hidden="1" customWidth="1"/>
    <col min="32" max="32" width="18.16015625" style="170" customWidth="1"/>
    <col min="33" max="33" width="18.16015625" style="178" hidden="1" customWidth="1"/>
    <col min="34" max="34" width="18.16015625" style="183" hidden="1" customWidth="1"/>
    <col min="35" max="35" width="17.5" style="170" customWidth="1"/>
    <col min="36" max="16384" width="9.33203125" style="1" customWidth="1"/>
  </cols>
  <sheetData>
    <row r="1" spans="5:28" ht="0.75" customHeight="1">
      <c r="E1" s="189"/>
      <c r="F1" s="189"/>
      <c r="G1" s="189"/>
      <c r="H1" s="189"/>
      <c r="I1" s="189"/>
      <c r="J1" s="189"/>
      <c r="K1" s="17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7:28" ht="0.75" customHeight="1">
      <c r="G2" s="170"/>
      <c r="H2" s="170"/>
      <c r="J2" s="170"/>
      <c r="K2" s="17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7:28" ht="0.75" customHeight="1" hidden="1">
      <c r="G3" s="170"/>
      <c r="H3" s="170"/>
      <c r="J3" s="170"/>
      <c r="K3" s="17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7:28" ht="0.75" customHeight="1" hidden="1">
      <c r="G4" s="170"/>
      <c r="H4" s="170"/>
      <c r="J4" s="170"/>
      <c r="K4" s="17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7:28" ht="0.75" customHeight="1" hidden="1">
      <c r="G5" s="170"/>
      <c r="H5" s="170"/>
      <c r="J5" s="170"/>
      <c r="K5" s="17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7:28" ht="0.75" customHeight="1" hidden="1">
      <c r="G6" s="170"/>
      <c r="H6" s="170"/>
      <c r="J6" s="170"/>
      <c r="K6" s="17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7:28" ht="0.75" customHeight="1" hidden="1">
      <c r="G7" s="170"/>
      <c r="H7" s="170"/>
      <c r="J7" s="170"/>
      <c r="K7" s="170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7:28" ht="0.75" customHeight="1" hidden="1">
      <c r="G8" s="170"/>
      <c r="H8" s="170"/>
      <c r="J8" s="170"/>
      <c r="K8" s="17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7:28" ht="0.75" customHeight="1" hidden="1">
      <c r="G9" s="170"/>
      <c r="H9" s="170"/>
      <c r="J9" s="170"/>
      <c r="K9" s="17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7:28" ht="12.75" hidden="1">
      <c r="G10" s="170"/>
      <c r="H10" s="170"/>
      <c r="J10" s="170"/>
      <c r="K10" s="17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5:35" ht="116.25" customHeight="1">
      <c r="E11" s="82"/>
      <c r="F11" s="82"/>
      <c r="G11" s="82"/>
      <c r="H11" s="82"/>
      <c r="I11" s="82"/>
      <c r="J11" s="197" t="s">
        <v>367</v>
      </c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</row>
    <row r="12" spans="2:35" ht="29.25" customHeight="1">
      <c r="B12" s="190" t="s">
        <v>346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1"/>
      <c r="AD12" s="191"/>
      <c r="AE12" s="191"/>
      <c r="AF12" s="191"/>
      <c r="AG12" s="191"/>
      <c r="AH12" s="191"/>
      <c r="AI12" s="191"/>
    </row>
    <row r="13" spans="2:35" ht="14.25" customHeight="1">
      <c r="B13" s="192" t="s">
        <v>333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4"/>
      <c r="AG13" s="194"/>
      <c r="AH13" s="194"/>
      <c r="AI13" s="194"/>
    </row>
    <row r="14" spans="2:35" ht="12.75">
      <c r="B14" s="81"/>
      <c r="J14" s="170"/>
      <c r="K14" s="170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I14" s="83" t="s">
        <v>214</v>
      </c>
    </row>
    <row r="15" spans="1:35" ht="54" customHeight="1">
      <c r="A15" s="2" t="s">
        <v>1</v>
      </c>
      <c r="B15" s="84" t="s">
        <v>1</v>
      </c>
      <c r="C15" s="85" t="s">
        <v>67</v>
      </c>
      <c r="D15" s="85" t="s">
        <v>68</v>
      </c>
      <c r="E15" s="85" t="s">
        <v>161</v>
      </c>
      <c r="F15" s="85" t="s">
        <v>130</v>
      </c>
      <c r="G15" s="85" t="s">
        <v>2</v>
      </c>
      <c r="H15" s="85"/>
      <c r="I15" s="85" t="s">
        <v>69</v>
      </c>
      <c r="J15" s="85" t="s">
        <v>3</v>
      </c>
      <c r="K15" s="86" t="s">
        <v>223</v>
      </c>
      <c r="L15" s="86" t="s">
        <v>235</v>
      </c>
      <c r="M15" s="85" t="s">
        <v>241</v>
      </c>
      <c r="N15" s="85" t="s">
        <v>245</v>
      </c>
      <c r="O15" s="85" t="s">
        <v>249</v>
      </c>
      <c r="P15" s="85" t="s">
        <v>251</v>
      </c>
      <c r="Q15" s="85" t="s">
        <v>256</v>
      </c>
      <c r="R15" s="85" t="s">
        <v>266</v>
      </c>
      <c r="S15" s="85" t="s">
        <v>267</v>
      </c>
      <c r="T15" s="85"/>
      <c r="U15" s="85" t="s">
        <v>271</v>
      </c>
      <c r="V15" s="85" t="s">
        <v>274</v>
      </c>
      <c r="W15" s="85"/>
      <c r="X15" s="85" t="s">
        <v>345</v>
      </c>
      <c r="Y15" s="85" t="s">
        <v>347</v>
      </c>
      <c r="Z15" s="185">
        <v>43180</v>
      </c>
      <c r="AA15" s="185" t="s">
        <v>351</v>
      </c>
      <c r="AB15" s="185" t="s">
        <v>362</v>
      </c>
      <c r="AC15" s="86" t="s">
        <v>224</v>
      </c>
      <c r="AD15" s="86"/>
      <c r="AE15" s="185">
        <v>43180</v>
      </c>
      <c r="AF15" s="86" t="s">
        <v>225</v>
      </c>
      <c r="AG15" s="86"/>
      <c r="AH15" s="185">
        <v>43180</v>
      </c>
      <c r="AI15" s="86" t="s">
        <v>278</v>
      </c>
    </row>
    <row r="16" spans="1:35" ht="12.75" hidden="1">
      <c r="A16" s="2" t="s">
        <v>4</v>
      </c>
      <c r="B16" s="84" t="s">
        <v>4</v>
      </c>
      <c r="C16" s="85" t="s">
        <v>5</v>
      </c>
      <c r="D16" s="85" t="s">
        <v>6</v>
      </c>
      <c r="E16" s="85">
        <v>4</v>
      </c>
      <c r="F16" s="85">
        <v>5</v>
      </c>
      <c r="G16" s="85">
        <v>5</v>
      </c>
      <c r="H16" s="85"/>
      <c r="I16" s="85">
        <v>6</v>
      </c>
      <c r="J16" s="85">
        <v>7</v>
      </c>
      <c r="K16" s="85">
        <v>8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5">
        <v>8</v>
      </c>
      <c r="AD16" s="85"/>
      <c r="AE16" s="85"/>
      <c r="AF16" s="85">
        <v>8</v>
      </c>
      <c r="AG16" s="85"/>
      <c r="AH16" s="85"/>
      <c r="AI16" s="85">
        <v>8</v>
      </c>
    </row>
    <row r="17" spans="1:35" ht="71.25" customHeight="1">
      <c r="A17" s="6" t="s">
        <v>88</v>
      </c>
      <c r="B17" s="87" t="s">
        <v>88</v>
      </c>
      <c r="C17" s="88" t="s">
        <v>7</v>
      </c>
      <c r="D17" s="88"/>
      <c r="E17" s="88"/>
      <c r="F17" s="88"/>
      <c r="G17" s="88"/>
      <c r="H17" s="88"/>
      <c r="I17" s="88"/>
      <c r="J17" s="89"/>
      <c r="K17" s="37">
        <f>K18+K359+K377+K406</f>
        <v>188537768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>
        <f>AC18+AC359+AC377+AC406</f>
        <v>262801557.62000003</v>
      </c>
      <c r="AD17" s="37"/>
      <c r="AE17" s="37"/>
      <c r="AF17" s="37">
        <f>AF18+AF359+AF377+AF406</f>
        <v>227058987.36000004</v>
      </c>
      <c r="AG17" s="37"/>
      <c r="AH17" s="37"/>
      <c r="AI17" s="37">
        <f>AI18+AI359+AI377+AI406</f>
        <v>227900940.27</v>
      </c>
    </row>
    <row r="18" spans="1:35" ht="42" customHeight="1">
      <c r="A18" s="7" t="s">
        <v>89</v>
      </c>
      <c r="B18" s="90" t="s">
        <v>89</v>
      </c>
      <c r="C18" s="88" t="s">
        <v>7</v>
      </c>
      <c r="D18" s="88">
        <v>1</v>
      </c>
      <c r="E18" s="88"/>
      <c r="F18" s="88"/>
      <c r="G18" s="91"/>
      <c r="H18" s="91"/>
      <c r="I18" s="92"/>
      <c r="J18" s="93"/>
      <c r="K18" s="37">
        <f>K19+K328+K333+K338</f>
        <v>168548335.65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37">
        <f>AC19+AC328+AC333+AC338</f>
        <v>238651281.97000003</v>
      </c>
      <c r="AD18" s="37"/>
      <c r="AE18" s="37"/>
      <c r="AF18" s="37">
        <f>AF19+AF328+AF333+AF338</f>
        <v>203553595.00000003</v>
      </c>
      <c r="AG18" s="37"/>
      <c r="AH18" s="37"/>
      <c r="AI18" s="37">
        <f>AI19+AI328+AI333+AI338</f>
        <v>203717508.67000002</v>
      </c>
    </row>
    <row r="19" spans="1:35" ht="43.5" customHeight="1">
      <c r="A19" s="7" t="s">
        <v>168</v>
      </c>
      <c r="B19" s="90" t="s">
        <v>168</v>
      </c>
      <c r="C19" s="88" t="s">
        <v>7</v>
      </c>
      <c r="D19" s="88">
        <v>1</v>
      </c>
      <c r="E19" s="88">
        <v>11</v>
      </c>
      <c r="F19" s="88"/>
      <c r="G19" s="91"/>
      <c r="H19" s="91"/>
      <c r="I19" s="92"/>
      <c r="J19" s="93"/>
      <c r="K19" s="37">
        <f>K20</f>
        <v>168548335.65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37">
        <f>AC20</f>
        <v>238651281.97000003</v>
      </c>
      <c r="AD19" s="37"/>
      <c r="AE19" s="37"/>
      <c r="AF19" s="37">
        <f>AF20</f>
        <v>203553595.00000003</v>
      </c>
      <c r="AG19" s="37"/>
      <c r="AH19" s="37"/>
      <c r="AI19" s="37">
        <f>AI20</f>
        <v>203717508.67000002</v>
      </c>
    </row>
    <row r="20" spans="1:35" ht="32.25" customHeight="1">
      <c r="A20" s="7" t="s">
        <v>41</v>
      </c>
      <c r="B20" s="90" t="s">
        <v>41</v>
      </c>
      <c r="C20" s="88" t="s">
        <v>7</v>
      </c>
      <c r="D20" s="88">
        <v>1</v>
      </c>
      <c r="E20" s="88">
        <v>11</v>
      </c>
      <c r="F20" s="88">
        <v>1</v>
      </c>
      <c r="G20" s="88">
        <v>902</v>
      </c>
      <c r="H20" s="88"/>
      <c r="I20" s="92"/>
      <c r="J20" s="93"/>
      <c r="K20" s="37">
        <f>K21+K25+K31+K58+K62+K66+K94+K98+K102+K120+K141+K147+K166+K170+K174+K178+K186+K197+K201+K213+K220+K224+K228+K258+K270+K275+K290+K298+K311+K315+K319+K47+K156+K250+K55+K106+K112+K307+K113+K137+K193+K128+K209+K70+K51+K254</f>
        <v>168548335.65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37">
        <f>AC21+AC25+AC31+AC58+AC62+AC66+AC84+AC94+AC98+AC102+AC120+AC141+AC147+AC166+AC170+AC174+AC178+AC186+AC197+AC201+AC213+AC220+AC224+AC228+AC237+AC258+AC270+AC275+AC290+AC298+AC302+AC311+AC315+AC319+AC47+AC156+AC250+AC55+AC106+AC112+AC307+AC113+AC137+AC193+AC128+AC209+AC70+AC51+AC254+AC89+AC323+AC262+AC266+AC133+AC343+AC347+AC351+AC355+AC241+AC182+AC280+AC284+AC205</f>
        <v>238651281.97000003</v>
      </c>
      <c r="AD20" s="37"/>
      <c r="AE20" s="37"/>
      <c r="AF20" s="37">
        <f>AF21+AF25+AF31+AF58+AF62+AF66+AF84+AF94+AF98+AF102+AF120+AF141+AF147+AF166+AF170+AF174+AF178+AF186+AF197+AF201+AF213+AF220+AF224+AF228+AF237+AF258+AF270+AF275+AF290+AF298+AF302+AF311+AF315+AF319+AF47+AF156+AF250+AF55+AF106+AF112+AF307+AF113+AF137+AF193+AF128+AF209+AF70+AF51+AF254+AF89+AF323+AF262+AF266+AF133+AF343+AF347+AF351+AF355+AF241+AF182+AF280+AF284</f>
        <v>203553595.00000003</v>
      </c>
      <c r="AG20" s="37"/>
      <c r="AH20" s="37"/>
      <c r="AI20" s="37">
        <f>AI21+AI25+AI31+AI58+AI62+AI66+AI84+AI94+AI98+AI102+AI120+AI141+AI147+AI166+AI170+AI174+AI178+AI186+AI197+AI201+AI213+AI220+AI224+AI228+AI237+AI258+AI270+AI275+AI290+AI298+AI302+AI311+AI315+AI319+AI47+AI156+AI250+AI55+AI106+AI112+AI307+AI113+AI137+AI193+AI128+AI209+AI70+AI51+AI254+AI89+AI323+AI262+AI266+AI133+AI343+AI347+AI351+AI355+AI241+AI182+AI280+AI284</f>
        <v>203717508.67000002</v>
      </c>
    </row>
    <row r="21" spans="1:35" s="3" customFormat="1" ht="63.75">
      <c r="A21" s="7" t="s">
        <v>187</v>
      </c>
      <c r="B21" s="95" t="s">
        <v>338</v>
      </c>
      <c r="C21" s="88" t="s">
        <v>7</v>
      </c>
      <c r="D21" s="88">
        <v>1</v>
      </c>
      <c r="E21" s="88">
        <v>11</v>
      </c>
      <c r="F21" s="88">
        <v>1</v>
      </c>
      <c r="G21" s="88">
        <v>902</v>
      </c>
      <c r="H21" s="96" t="s">
        <v>165</v>
      </c>
      <c r="I21" s="96" t="s">
        <v>279</v>
      </c>
      <c r="J21" s="93"/>
      <c r="K21" s="37">
        <f>K22</f>
        <v>366111.9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37">
        <f>AC22</f>
        <v>366000</v>
      </c>
      <c r="AD21" s="37"/>
      <c r="AE21" s="37"/>
      <c r="AF21" s="37">
        <f>AF22</f>
        <v>366000</v>
      </c>
      <c r="AG21" s="37"/>
      <c r="AH21" s="37"/>
      <c r="AI21" s="37">
        <f>AI22</f>
        <v>366000</v>
      </c>
    </row>
    <row r="22" spans="1:35" ht="45" customHeight="1">
      <c r="A22" s="8" t="s">
        <v>66</v>
      </c>
      <c r="B22" s="97" t="s">
        <v>66</v>
      </c>
      <c r="C22" s="85" t="s">
        <v>7</v>
      </c>
      <c r="D22" s="85">
        <v>1</v>
      </c>
      <c r="E22" s="85">
        <v>11</v>
      </c>
      <c r="F22" s="85">
        <v>1</v>
      </c>
      <c r="G22" s="85">
        <v>902</v>
      </c>
      <c r="H22" s="84" t="s">
        <v>165</v>
      </c>
      <c r="I22" s="84" t="s">
        <v>279</v>
      </c>
      <c r="J22" s="98" t="s">
        <v>21</v>
      </c>
      <c r="K22" s="34">
        <f>K23</f>
        <v>366111.9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>
        <f>AC23</f>
        <v>366000</v>
      </c>
      <c r="AD22" s="34"/>
      <c r="AE22" s="34"/>
      <c r="AF22" s="34">
        <f>AF23</f>
        <v>366000</v>
      </c>
      <c r="AG22" s="34"/>
      <c r="AH22" s="34"/>
      <c r="AI22" s="34">
        <f>AI23</f>
        <v>366000</v>
      </c>
    </row>
    <row r="23" spans="1:35" ht="55.5" customHeight="1">
      <c r="A23" s="8" t="s">
        <v>166</v>
      </c>
      <c r="B23" s="97" t="s">
        <v>166</v>
      </c>
      <c r="C23" s="85" t="s">
        <v>7</v>
      </c>
      <c r="D23" s="85">
        <v>1</v>
      </c>
      <c r="E23" s="85">
        <v>11</v>
      </c>
      <c r="F23" s="85">
        <v>1</v>
      </c>
      <c r="G23" s="85">
        <v>902</v>
      </c>
      <c r="H23" s="84" t="s">
        <v>165</v>
      </c>
      <c r="I23" s="84" t="s">
        <v>279</v>
      </c>
      <c r="J23" s="98" t="s">
        <v>167</v>
      </c>
      <c r="K23" s="34">
        <v>366111.9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>
        <f>AC24</f>
        <v>366000</v>
      </c>
      <c r="AD23" s="34"/>
      <c r="AE23" s="34"/>
      <c r="AF23" s="34">
        <f>AF24</f>
        <v>366000</v>
      </c>
      <c r="AG23" s="34"/>
      <c r="AH23" s="34"/>
      <c r="AI23" s="34">
        <f>AI24</f>
        <v>366000</v>
      </c>
    </row>
    <row r="24" spans="1:35" ht="59.25" customHeight="1">
      <c r="A24" s="8" t="s">
        <v>242</v>
      </c>
      <c r="B24" s="97" t="s">
        <v>242</v>
      </c>
      <c r="C24" s="85" t="s">
        <v>7</v>
      </c>
      <c r="D24" s="85">
        <v>1</v>
      </c>
      <c r="E24" s="85">
        <v>11</v>
      </c>
      <c r="F24" s="85">
        <v>1</v>
      </c>
      <c r="G24" s="85">
        <v>902</v>
      </c>
      <c r="H24" s="84" t="s">
        <v>165</v>
      </c>
      <c r="I24" s="84" t="s">
        <v>279</v>
      </c>
      <c r="J24" s="98" t="s">
        <v>243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-123490.12</v>
      </c>
      <c r="W24" s="34"/>
      <c r="X24" s="34"/>
      <c r="Y24" s="34"/>
      <c r="Z24" s="34"/>
      <c r="AA24" s="34"/>
      <c r="AB24" s="34"/>
      <c r="AC24" s="34">
        <v>366000</v>
      </c>
      <c r="AD24" s="34"/>
      <c r="AE24" s="34"/>
      <c r="AF24" s="34">
        <v>366000</v>
      </c>
      <c r="AG24" s="34"/>
      <c r="AH24" s="34"/>
      <c r="AI24" s="34">
        <v>366000</v>
      </c>
    </row>
    <row r="25" spans="1:35" s="3" customFormat="1" ht="63" customHeight="1">
      <c r="A25" s="6" t="s">
        <v>95</v>
      </c>
      <c r="B25" s="95" t="s">
        <v>280</v>
      </c>
      <c r="C25" s="88" t="s">
        <v>7</v>
      </c>
      <c r="D25" s="88">
        <v>1</v>
      </c>
      <c r="E25" s="88">
        <v>11</v>
      </c>
      <c r="F25" s="88">
        <v>1</v>
      </c>
      <c r="G25" s="88">
        <v>902</v>
      </c>
      <c r="H25" s="88">
        <v>10010</v>
      </c>
      <c r="I25" s="88">
        <v>80020</v>
      </c>
      <c r="J25" s="93"/>
      <c r="K25" s="37">
        <f>K26</f>
        <v>1173620.59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37">
        <f>AC26</f>
        <v>1279184.03</v>
      </c>
      <c r="AD25" s="37"/>
      <c r="AE25" s="37"/>
      <c r="AF25" s="37">
        <f>AF26</f>
        <v>1279184.03</v>
      </c>
      <c r="AG25" s="37"/>
      <c r="AH25" s="37"/>
      <c r="AI25" s="37">
        <f>AI26</f>
        <v>1279184.03</v>
      </c>
    </row>
    <row r="26" spans="1:35" ht="84.75" customHeight="1">
      <c r="A26" s="5" t="s">
        <v>8</v>
      </c>
      <c r="B26" s="99" t="s">
        <v>8</v>
      </c>
      <c r="C26" s="85" t="s">
        <v>7</v>
      </c>
      <c r="D26" s="85">
        <v>1</v>
      </c>
      <c r="E26" s="85">
        <v>11</v>
      </c>
      <c r="F26" s="85">
        <v>1</v>
      </c>
      <c r="G26" s="85">
        <v>902</v>
      </c>
      <c r="H26" s="85">
        <v>10010</v>
      </c>
      <c r="I26" s="85">
        <v>80020</v>
      </c>
      <c r="J26" s="100">
        <v>100</v>
      </c>
      <c r="K26" s="34">
        <f>K27</f>
        <v>1173620.59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>
        <f>AC27</f>
        <v>1279184.03</v>
      </c>
      <c r="AD26" s="34"/>
      <c r="AE26" s="34"/>
      <c r="AF26" s="34">
        <f>AF27</f>
        <v>1279184.03</v>
      </c>
      <c r="AG26" s="34"/>
      <c r="AH26" s="34"/>
      <c r="AI26" s="34">
        <f>AI27</f>
        <v>1279184.03</v>
      </c>
    </row>
    <row r="27" spans="1:35" ht="44.25" customHeight="1">
      <c r="A27" s="5" t="s">
        <v>10</v>
      </c>
      <c r="B27" s="99" t="s">
        <v>10</v>
      </c>
      <c r="C27" s="85" t="s">
        <v>7</v>
      </c>
      <c r="D27" s="85">
        <v>1</v>
      </c>
      <c r="E27" s="85">
        <v>11</v>
      </c>
      <c r="F27" s="85">
        <v>1</v>
      </c>
      <c r="G27" s="85">
        <v>902</v>
      </c>
      <c r="H27" s="85">
        <v>10010</v>
      </c>
      <c r="I27" s="85">
        <v>80020</v>
      </c>
      <c r="J27" s="100">
        <v>120</v>
      </c>
      <c r="K27" s="34">
        <f>K28+K30</f>
        <v>1173620.59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>
        <f>AC28+AC30+AC29</f>
        <v>1279184.03</v>
      </c>
      <c r="AD27" s="34"/>
      <c r="AE27" s="34"/>
      <c r="AF27" s="34">
        <f>AF28+AF30+AF29</f>
        <v>1279184.03</v>
      </c>
      <c r="AG27" s="34"/>
      <c r="AH27" s="34"/>
      <c r="AI27" s="34">
        <f>AI28+AI30+AI29</f>
        <v>1279184.03</v>
      </c>
    </row>
    <row r="28" spans="1:35" ht="36.75" customHeight="1">
      <c r="A28" s="5" t="s">
        <v>131</v>
      </c>
      <c r="B28" s="99" t="s">
        <v>131</v>
      </c>
      <c r="C28" s="85" t="s">
        <v>7</v>
      </c>
      <c r="D28" s="85">
        <v>1</v>
      </c>
      <c r="E28" s="85">
        <v>11</v>
      </c>
      <c r="F28" s="85">
        <v>1</v>
      </c>
      <c r="G28" s="85">
        <v>902</v>
      </c>
      <c r="H28" s="85">
        <v>10010</v>
      </c>
      <c r="I28" s="85">
        <v>80020</v>
      </c>
      <c r="J28" s="100">
        <v>121</v>
      </c>
      <c r="K28" s="34">
        <v>901398.3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>
        <v>952476.21</v>
      </c>
      <c r="AD28" s="34"/>
      <c r="AE28" s="34"/>
      <c r="AF28" s="34">
        <v>952476.21</v>
      </c>
      <c r="AG28" s="34"/>
      <c r="AH28" s="34"/>
      <c r="AI28" s="34">
        <v>952476.21</v>
      </c>
    </row>
    <row r="29" spans="1:35" ht="58.5" customHeight="1">
      <c r="A29" s="5"/>
      <c r="B29" s="99" t="s">
        <v>57</v>
      </c>
      <c r="C29" s="85" t="s">
        <v>7</v>
      </c>
      <c r="D29" s="85">
        <v>1</v>
      </c>
      <c r="E29" s="85">
        <v>11</v>
      </c>
      <c r="F29" s="85">
        <v>1</v>
      </c>
      <c r="G29" s="85">
        <v>902</v>
      </c>
      <c r="H29" s="85">
        <v>10010</v>
      </c>
      <c r="I29" s="85">
        <v>80020</v>
      </c>
      <c r="J29" s="100">
        <v>122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>
        <v>30000</v>
      </c>
      <c r="AD29" s="34"/>
      <c r="AE29" s="34"/>
      <c r="AF29" s="34">
        <v>30000</v>
      </c>
      <c r="AG29" s="34"/>
      <c r="AH29" s="34"/>
      <c r="AI29" s="34">
        <v>30000</v>
      </c>
    </row>
    <row r="30" spans="1:35" ht="69.75" customHeight="1">
      <c r="A30" s="5" t="s">
        <v>132</v>
      </c>
      <c r="B30" s="99" t="s">
        <v>132</v>
      </c>
      <c r="C30" s="85" t="s">
        <v>7</v>
      </c>
      <c r="D30" s="85">
        <v>1</v>
      </c>
      <c r="E30" s="85">
        <v>11</v>
      </c>
      <c r="F30" s="85">
        <v>1</v>
      </c>
      <c r="G30" s="85">
        <v>902</v>
      </c>
      <c r="H30" s="85">
        <v>10010</v>
      </c>
      <c r="I30" s="85">
        <v>80020</v>
      </c>
      <c r="J30" s="100">
        <v>129</v>
      </c>
      <c r="K30" s="34">
        <v>272222.29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>
        <v>296707.82</v>
      </c>
      <c r="AD30" s="34"/>
      <c r="AE30" s="34"/>
      <c r="AF30" s="34">
        <v>296707.82</v>
      </c>
      <c r="AG30" s="34"/>
      <c r="AH30" s="34"/>
      <c r="AI30" s="34">
        <v>296707.82</v>
      </c>
    </row>
    <row r="31" spans="1:35" s="3" customFormat="1" ht="45.75" customHeight="1">
      <c r="A31" s="11" t="s">
        <v>58</v>
      </c>
      <c r="B31" s="95" t="s">
        <v>58</v>
      </c>
      <c r="C31" s="88" t="s">
        <v>7</v>
      </c>
      <c r="D31" s="88">
        <v>1</v>
      </c>
      <c r="E31" s="88">
        <v>11</v>
      </c>
      <c r="F31" s="88">
        <v>1</v>
      </c>
      <c r="G31" s="88">
        <v>902</v>
      </c>
      <c r="H31" s="88">
        <v>10040</v>
      </c>
      <c r="I31" s="88">
        <v>80040</v>
      </c>
      <c r="J31" s="93"/>
      <c r="K31" s="37">
        <f>K32+K37+K40</f>
        <v>31902993.400000002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37">
        <f>AC32+AC37+AC40</f>
        <v>31246920.38</v>
      </c>
      <c r="AD31" s="37"/>
      <c r="AE31" s="37"/>
      <c r="AF31" s="37">
        <f>AF32+AF37+AF40</f>
        <v>31244411.71</v>
      </c>
      <c r="AG31" s="37"/>
      <c r="AH31" s="37"/>
      <c r="AI31" s="37">
        <f>AI32+AI37+AI40</f>
        <v>31236018.06</v>
      </c>
    </row>
    <row r="32" spans="1:35" ht="90" customHeight="1">
      <c r="A32" s="5" t="s">
        <v>8</v>
      </c>
      <c r="B32" s="99" t="s">
        <v>8</v>
      </c>
      <c r="C32" s="85" t="s">
        <v>7</v>
      </c>
      <c r="D32" s="85">
        <v>1</v>
      </c>
      <c r="E32" s="85">
        <v>11</v>
      </c>
      <c r="F32" s="85">
        <v>1</v>
      </c>
      <c r="G32" s="85">
        <v>902</v>
      </c>
      <c r="H32" s="85">
        <v>10040</v>
      </c>
      <c r="I32" s="85">
        <v>80040</v>
      </c>
      <c r="J32" s="100" t="s">
        <v>9</v>
      </c>
      <c r="K32" s="34">
        <f>K33</f>
        <v>26830781.94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>
        <f>AC33</f>
        <v>27538400.2</v>
      </c>
      <c r="AD32" s="34"/>
      <c r="AE32" s="34"/>
      <c r="AF32" s="34">
        <f>AF33</f>
        <v>27538400.2</v>
      </c>
      <c r="AG32" s="34"/>
      <c r="AH32" s="34"/>
      <c r="AI32" s="34">
        <f>AI33</f>
        <v>27538400.2</v>
      </c>
    </row>
    <row r="33" spans="1:35" ht="45" customHeight="1">
      <c r="A33" s="5" t="s">
        <v>10</v>
      </c>
      <c r="B33" s="99" t="s">
        <v>10</v>
      </c>
      <c r="C33" s="85" t="s">
        <v>7</v>
      </c>
      <c r="D33" s="85">
        <v>1</v>
      </c>
      <c r="E33" s="85">
        <v>11</v>
      </c>
      <c r="F33" s="85">
        <v>1</v>
      </c>
      <c r="G33" s="85">
        <v>902</v>
      </c>
      <c r="H33" s="85">
        <v>10040</v>
      </c>
      <c r="I33" s="85">
        <v>80040</v>
      </c>
      <c r="J33" s="100" t="s">
        <v>11</v>
      </c>
      <c r="K33" s="34">
        <f>K34+K35+K36</f>
        <v>26830781.94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>
        <f>AC34+AC35+AC36</f>
        <v>27538400.2</v>
      </c>
      <c r="AD33" s="34"/>
      <c r="AE33" s="34"/>
      <c r="AF33" s="34">
        <f>AF34+AF35+AF36</f>
        <v>27538400.2</v>
      </c>
      <c r="AG33" s="34"/>
      <c r="AH33" s="34"/>
      <c r="AI33" s="34">
        <f>AI34+AI35+AI36</f>
        <v>27538400.2</v>
      </c>
    </row>
    <row r="34" spans="1:35" ht="33" customHeight="1">
      <c r="A34" s="5" t="s">
        <v>131</v>
      </c>
      <c r="B34" s="99" t="s">
        <v>131</v>
      </c>
      <c r="C34" s="85" t="s">
        <v>7</v>
      </c>
      <c r="D34" s="85">
        <v>1</v>
      </c>
      <c r="E34" s="85">
        <v>11</v>
      </c>
      <c r="F34" s="85">
        <v>1</v>
      </c>
      <c r="G34" s="85">
        <v>902</v>
      </c>
      <c r="H34" s="85">
        <v>10040</v>
      </c>
      <c r="I34" s="85">
        <v>80040</v>
      </c>
      <c r="J34" s="100">
        <v>121</v>
      </c>
      <c r="K34" s="34">
        <f>19545673.91+183052.62</f>
        <v>19728726.53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>
        <v>20321805.07</v>
      </c>
      <c r="AD34" s="34"/>
      <c r="AE34" s="34"/>
      <c r="AF34" s="34">
        <v>20321805.07</v>
      </c>
      <c r="AG34" s="34"/>
      <c r="AH34" s="34"/>
      <c r="AI34" s="34">
        <v>20321805.07</v>
      </c>
    </row>
    <row r="35" spans="1:35" ht="57" customHeight="1">
      <c r="A35" s="5" t="s">
        <v>57</v>
      </c>
      <c r="B35" s="99" t="s">
        <v>57</v>
      </c>
      <c r="C35" s="85" t="s">
        <v>7</v>
      </c>
      <c r="D35" s="85">
        <v>1</v>
      </c>
      <c r="E35" s="85">
        <v>11</v>
      </c>
      <c r="F35" s="85">
        <v>1</v>
      </c>
      <c r="G35" s="85">
        <v>902</v>
      </c>
      <c r="H35" s="85">
        <v>10040</v>
      </c>
      <c r="I35" s="85">
        <v>80040</v>
      </c>
      <c r="J35" s="100">
        <v>122</v>
      </c>
      <c r="K35" s="34">
        <f>805300+70000+15000</f>
        <v>890300</v>
      </c>
      <c r="L35" s="34"/>
      <c r="M35" s="34"/>
      <c r="N35" s="34"/>
      <c r="O35" s="34"/>
      <c r="P35" s="34"/>
      <c r="Q35" s="34"/>
      <c r="R35" s="34"/>
      <c r="S35" s="34"/>
      <c r="T35" s="34"/>
      <c r="U35" s="34">
        <v>46100</v>
      </c>
      <c r="V35" s="34">
        <v>100000</v>
      </c>
      <c r="W35" s="34"/>
      <c r="X35" s="34"/>
      <c r="Y35" s="34"/>
      <c r="Z35" s="34"/>
      <c r="AA35" s="34"/>
      <c r="AB35" s="34"/>
      <c r="AC35" s="34">
        <v>851400</v>
      </c>
      <c r="AD35" s="34"/>
      <c r="AE35" s="34"/>
      <c r="AF35" s="34">
        <v>851400</v>
      </c>
      <c r="AG35" s="34"/>
      <c r="AH35" s="34"/>
      <c r="AI35" s="34">
        <v>851400</v>
      </c>
    </row>
    <row r="36" spans="1:35" ht="71.25" customHeight="1">
      <c r="A36" s="5" t="s">
        <v>132</v>
      </c>
      <c r="B36" s="99" t="s">
        <v>132</v>
      </c>
      <c r="C36" s="85" t="s">
        <v>7</v>
      </c>
      <c r="D36" s="85">
        <v>1</v>
      </c>
      <c r="E36" s="85">
        <v>11</v>
      </c>
      <c r="F36" s="85">
        <v>1</v>
      </c>
      <c r="G36" s="85">
        <v>902</v>
      </c>
      <c r="H36" s="85">
        <v>10040</v>
      </c>
      <c r="I36" s="85">
        <v>80040</v>
      </c>
      <c r="J36" s="100">
        <v>129</v>
      </c>
      <c r="K36" s="34">
        <f>6130803.52+76421.89+4530</f>
        <v>6211755.409999999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>
        <v>6365195.13</v>
      </c>
      <c r="AD36" s="34"/>
      <c r="AE36" s="34"/>
      <c r="AF36" s="34">
        <v>6365195.13</v>
      </c>
      <c r="AG36" s="34"/>
      <c r="AH36" s="34"/>
      <c r="AI36" s="34">
        <v>6365195.13</v>
      </c>
    </row>
    <row r="37" spans="1:35" ht="50.25" customHeight="1">
      <c r="A37" s="5" t="s">
        <v>133</v>
      </c>
      <c r="B37" s="99" t="s">
        <v>133</v>
      </c>
      <c r="C37" s="85" t="s">
        <v>7</v>
      </c>
      <c r="D37" s="85">
        <v>1</v>
      </c>
      <c r="E37" s="85">
        <v>11</v>
      </c>
      <c r="F37" s="85">
        <v>1</v>
      </c>
      <c r="G37" s="85">
        <v>902</v>
      </c>
      <c r="H37" s="85">
        <v>10040</v>
      </c>
      <c r="I37" s="85">
        <v>80040</v>
      </c>
      <c r="J37" s="100">
        <v>200</v>
      </c>
      <c r="K37" s="34">
        <f>K38</f>
        <v>4614482.46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>
        <f>AC38</f>
        <v>3568020.18</v>
      </c>
      <c r="AD37" s="34"/>
      <c r="AE37" s="34"/>
      <c r="AF37" s="34">
        <f>AF38</f>
        <v>3616011.51</v>
      </c>
      <c r="AG37" s="34"/>
      <c r="AH37" s="34"/>
      <c r="AI37" s="34">
        <f>AI38</f>
        <v>3607617.86</v>
      </c>
    </row>
    <row r="38" spans="1:35" ht="46.5" customHeight="1">
      <c r="A38" s="5" t="s">
        <v>13</v>
      </c>
      <c r="B38" s="99" t="s">
        <v>13</v>
      </c>
      <c r="C38" s="85" t="s">
        <v>7</v>
      </c>
      <c r="D38" s="85">
        <v>1</v>
      </c>
      <c r="E38" s="85">
        <v>11</v>
      </c>
      <c r="F38" s="85">
        <v>1</v>
      </c>
      <c r="G38" s="85">
        <v>902</v>
      </c>
      <c r="H38" s="85">
        <v>10040</v>
      </c>
      <c r="I38" s="85">
        <v>80040</v>
      </c>
      <c r="J38" s="100">
        <v>240</v>
      </c>
      <c r="K38" s="34">
        <f>K39</f>
        <v>4614482.46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>
        <f>AC39</f>
        <v>3568020.18</v>
      </c>
      <c r="AD38" s="34"/>
      <c r="AE38" s="34"/>
      <c r="AF38" s="34">
        <f>AF39</f>
        <v>3616011.51</v>
      </c>
      <c r="AG38" s="34"/>
      <c r="AH38" s="34"/>
      <c r="AI38" s="34">
        <f>AI39</f>
        <v>3607617.86</v>
      </c>
    </row>
    <row r="39" spans="1:35" ht="48" customHeight="1">
      <c r="A39" s="9" t="s">
        <v>134</v>
      </c>
      <c r="B39" s="99" t="s">
        <v>134</v>
      </c>
      <c r="C39" s="85" t="s">
        <v>7</v>
      </c>
      <c r="D39" s="85">
        <v>1</v>
      </c>
      <c r="E39" s="85">
        <v>11</v>
      </c>
      <c r="F39" s="85">
        <v>1</v>
      </c>
      <c r="G39" s="85">
        <v>902</v>
      </c>
      <c r="H39" s="85">
        <v>10040</v>
      </c>
      <c r="I39" s="85">
        <v>80040</v>
      </c>
      <c r="J39" s="100">
        <v>244</v>
      </c>
      <c r="K39" s="34">
        <v>4614482.46</v>
      </c>
      <c r="L39" s="34"/>
      <c r="M39" s="34"/>
      <c r="N39" s="34"/>
      <c r="O39" s="34"/>
      <c r="P39" s="34"/>
      <c r="Q39" s="34">
        <v>-569700</v>
      </c>
      <c r="R39" s="34"/>
      <c r="S39" s="34">
        <v>-520000</v>
      </c>
      <c r="T39" s="34"/>
      <c r="U39" s="34">
        <v>69564.5</v>
      </c>
      <c r="V39" s="34"/>
      <c r="W39" s="34"/>
      <c r="X39" s="34">
        <v>-50000</v>
      </c>
      <c r="Y39" s="34"/>
      <c r="Z39" s="34"/>
      <c r="AA39" s="34"/>
      <c r="AB39" s="34"/>
      <c r="AC39" s="34">
        <f>3618020.18+X39</f>
        <v>3568020.18</v>
      </c>
      <c r="AD39" s="34"/>
      <c r="AE39" s="34"/>
      <c r="AF39" s="34">
        <v>3616011.51</v>
      </c>
      <c r="AG39" s="34"/>
      <c r="AH39" s="34"/>
      <c r="AI39" s="34">
        <v>3607617.86</v>
      </c>
    </row>
    <row r="40" spans="1:35" ht="19.5" customHeight="1">
      <c r="A40" s="5" t="s">
        <v>15</v>
      </c>
      <c r="B40" s="99" t="s">
        <v>15</v>
      </c>
      <c r="C40" s="85" t="s">
        <v>7</v>
      </c>
      <c r="D40" s="85">
        <v>1</v>
      </c>
      <c r="E40" s="85">
        <v>11</v>
      </c>
      <c r="F40" s="85">
        <v>1</v>
      </c>
      <c r="G40" s="85">
        <v>902</v>
      </c>
      <c r="H40" s="85">
        <v>10040</v>
      </c>
      <c r="I40" s="85">
        <v>80040</v>
      </c>
      <c r="J40" s="100">
        <v>800</v>
      </c>
      <c r="K40" s="34">
        <f>K43+K41</f>
        <v>457729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>
        <f>AC43+AC41</f>
        <v>140500</v>
      </c>
      <c r="AD40" s="34"/>
      <c r="AE40" s="34"/>
      <c r="AF40" s="34">
        <f>AF43+AF41</f>
        <v>90000</v>
      </c>
      <c r="AG40" s="34"/>
      <c r="AH40" s="34"/>
      <c r="AI40" s="34">
        <f>AI43+AI41</f>
        <v>90000</v>
      </c>
    </row>
    <row r="41" spans="1:35" s="40" customFormat="1" ht="12.75" hidden="1">
      <c r="A41" s="20" t="s">
        <v>200</v>
      </c>
      <c r="B41" s="54" t="s">
        <v>200</v>
      </c>
      <c r="C41" s="56" t="s">
        <v>7</v>
      </c>
      <c r="D41" s="56">
        <v>1</v>
      </c>
      <c r="E41" s="56">
        <v>11</v>
      </c>
      <c r="F41" s="56">
        <v>1</v>
      </c>
      <c r="G41" s="56">
        <v>902</v>
      </c>
      <c r="H41" s="56">
        <v>10040</v>
      </c>
      <c r="I41" s="56">
        <v>80040</v>
      </c>
      <c r="J41" s="57">
        <v>830</v>
      </c>
      <c r="K41" s="47">
        <f>K42</f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f>AC42</f>
        <v>0</v>
      </c>
      <c r="AD41" s="47"/>
      <c r="AE41" s="47"/>
      <c r="AF41" s="47">
        <f>AF42</f>
        <v>0</v>
      </c>
      <c r="AG41" s="47"/>
      <c r="AH41" s="47"/>
      <c r="AI41" s="47">
        <f>AI42</f>
        <v>0</v>
      </c>
    </row>
    <row r="42" spans="1:35" s="40" customFormat="1" ht="127.5" hidden="1">
      <c r="A42" s="20" t="s">
        <v>201</v>
      </c>
      <c r="B42" s="54" t="s">
        <v>201</v>
      </c>
      <c r="C42" s="56" t="s">
        <v>7</v>
      </c>
      <c r="D42" s="56">
        <v>1</v>
      </c>
      <c r="E42" s="56">
        <v>11</v>
      </c>
      <c r="F42" s="56">
        <v>1</v>
      </c>
      <c r="G42" s="56">
        <v>902</v>
      </c>
      <c r="H42" s="56">
        <v>10040</v>
      </c>
      <c r="I42" s="56">
        <v>80040</v>
      </c>
      <c r="J42" s="57">
        <v>831</v>
      </c>
      <c r="K42" s="47">
        <v>0</v>
      </c>
      <c r="L42" s="47"/>
      <c r="M42" s="47">
        <v>6000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0</v>
      </c>
      <c r="AD42" s="47"/>
      <c r="AE42" s="47"/>
      <c r="AF42" s="47">
        <v>0</v>
      </c>
      <c r="AG42" s="47"/>
      <c r="AH42" s="47"/>
      <c r="AI42" s="47">
        <v>0</v>
      </c>
    </row>
    <row r="43" spans="1:35" ht="19.5" customHeight="1">
      <c r="A43" s="5" t="s">
        <v>42</v>
      </c>
      <c r="B43" s="99" t="s">
        <v>42</v>
      </c>
      <c r="C43" s="85" t="s">
        <v>7</v>
      </c>
      <c r="D43" s="85">
        <v>1</v>
      </c>
      <c r="E43" s="85">
        <v>11</v>
      </c>
      <c r="F43" s="85">
        <v>1</v>
      </c>
      <c r="G43" s="85">
        <v>902</v>
      </c>
      <c r="H43" s="85">
        <v>10040</v>
      </c>
      <c r="I43" s="85">
        <v>80040</v>
      </c>
      <c r="J43" s="100">
        <v>850</v>
      </c>
      <c r="K43" s="34">
        <f>K44+K45+K46</f>
        <v>457729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>
        <f>AC44+AC45+AC46</f>
        <v>140500</v>
      </c>
      <c r="AD43" s="34"/>
      <c r="AE43" s="34"/>
      <c r="AF43" s="34">
        <f>AF44+AF45+AF46</f>
        <v>90000</v>
      </c>
      <c r="AG43" s="34"/>
      <c r="AH43" s="34"/>
      <c r="AI43" s="34">
        <f>AI44+AI45+AI46</f>
        <v>90000</v>
      </c>
    </row>
    <row r="44" spans="1:35" s="40" customFormat="1" ht="25.5" hidden="1">
      <c r="A44" s="20" t="s">
        <v>17</v>
      </c>
      <c r="B44" s="54" t="s">
        <v>17</v>
      </c>
      <c r="C44" s="56" t="s">
        <v>7</v>
      </c>
      <c r="D44" s="56">
        <v>1</v>
      </c>
      <c r="E44" s="56">
        <v>11</v>
      </c>
      <c r="F44" s="56">
        <v>1</v>
      </c>
      <c r="G44" s="56">
        <v>902</v>
      </c>
      <c r="H44" s="56">
        <v>10040</v>
      </c>
      <c r="I44" s="56">
        <v>80040</v>
      </c>
      <c r="J44" s="57">
        <v>851</v>
      </c>
      <c r="K44" s="47">
        <v>343500</v>
      </c>
      <c r="L44" s="47"/>
      <c r="M44" s="47"/>
      <c r="N44" s="47">
        <v>-25000</v>
      </c>
      <c r="O44" s="47"/>
      <c r="P44" s="47"/>
      <c r="Q44" s="47">
        <v>-7000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>
        <v>0</v>
      </c>
      <c r="AD44" s="47"/>
      <c r="AE44" s="47"/>
      <c r="AF44" s="47">
        <v>0</v>
      </c>
      <c r="AG44" s="47"/>
      <c r="AH44" s="47"/>
      <c r="AI44" s="47">
        <v>0</v>
      </c>
    </row>
    <row r="45" spans="1:35" s="40" customFormat="1" ht="12.75" hidden="1">
      <c r="A45" s="20" t="s">
        <v>137</v>
      </c>
      <c r="B45" s="54" t="s">
        <v>137</v>
      </c>
      <c r="C45" s="56" t="s">
        <v>7</v>
      </c>
      <c r="D45" s="56">
        <v>1</v>
      </c>
      <c r="E45" s="56">
        <v>11</v>
      </c>
      <c r="F45" s="56">
        <v>1</v>
      </c>
      <c r="G45" s="56">
        <v>902</v>
      </c>
      <c r="H45" s="56">
        <v>10040</v>
      </c>
      <c r="I45" s="56">
        <v>80040</v>
      </c>
      <c r="J45" s="57">
        <v>852</v>
      </c>
      <c r="K45" s="47">
        <v>24229</v>
      </c>
      <c r="L45" s="47"/>
      <c r="M45" s="47"/>
      <c r="N45" s="47">
        <v>15000</v>
      </c>
      <c r="O45" s="47"/>
      <c r="P45" s="47"/>
      <c r="Q45" s="47">
        <v>7000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>
        <v>0</v>
      </c>
      <c r="AD45" s="47"/>
      <c r="AE45" s="47"/>
      <c r="AF45" s="47">
        <v>0</v>
      </c>
      <c r="AG45" s="47"/>
      <c r="AH45" s="47"/>
      <c r="AI45" s="47">
        <v>0</v>
      </c>
    </row>
    <row r="46" spans="1:35" s="18" customFormat="1" ht="20.25" customHeight="1">
      <c r="A46" s="17" t="s">
        <v>215</v>
      </c>
      <c r="B46" s="101" t="s">
        <v>215</v>
      </c>
      <c r="C46" s="85" t="s">
        <v>7</v>
      </c>
      <c r="D46" s="85">
        <v>1</v>
      </c>
      <c r="E46" s="85">
        <v>11</v>
      </c>
      <c r="F46" s="85">
        <v>1</v>
      </c>
      <c r="G46" s="85">
        <v>902</v>
      </c>
      <c r="H46" s="85">
        <v>10040</v>
      </c>
      <c r="I46" s="85">
        <v>80040</v>
      </c>
      <c r="J46" s="100">
        <v>853</v>
      </c>
      <c r="K46" s="102">
        <v>90000</v>
      </c>
      <c r="L46" s="34"/>
      <c r="M46" s="34"/>
      <c r="N46" s="34">
        <v>10000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>
        <v>50500</v>
      </c>
      <c r="AB46" s="34"/>
      <c r="AC46" s="34">
        <f>90000+AA46</f>
        <v>140500</v>
      </c>
      <c r="AD46" s="34"/>
      <c r="AE46" s="34"/>
      <c r="AF46" s="34">
        <v>90000</v>
      </c>
      <c r="AG46" s="34"/>
      <c r="AH46" s="34"/>
      <c r="AI46" s="34">
        <v>90000</v>
      </c>
    </row>
    <row r="47" spans="1:35" s="3" customFormat="1" ht="38.25" hidden="1">
      <c r="A47" s="10" t="s">
        <v>194</v>
      </c>
      <c r="B47" s="87" t="s">
        <v>194</v>
      </c>
      <c r="C47" s="88" t="s">
        <v>7</v>
      </c>
      <c r="D47" s="88">
        <v>1</v>
      </c>
      <c r="E47" s="88">
        <v>11</v>
      </c>
      <c r="F47" s="88">
        <v>1</v>
      </c>
      <c r="G47" s="88">
        <v>902</v>
      </c>
      <c r="H47" s="88">
        <v>10041</v>
      </c>
      <c r="I47" s="88">
        <v>10041</v>
      </c>
      <c r="J47" s="89"/>
      <c r="K47" s="37">
        <f>K48</f>
        <v>2000000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>
        <f>AC48</f>
        <v>0</v>
      </c>
      <c r="AD47" s="37"/>
      <c r="AE47" s="37"/>
      <c r="AF47" s="37">
        <f>AF48</f>
        <v>0</v>
      </c>
      <c r="AG47" s="37"/>
      <c r="AH47" s="37"/>
      <c r="AI47" s="37">
        <f>AI48</f>
        <v>0</v>
      </c>
    </row>
    <row r="48" spans="1:35" ht="38.25" hidden="1">
      <c r="A48" s="9" t="s">
        <v>133</v>
      </c>
      <c r="B48" s="99" t="s">
        <v>133</v>
      </c>
      <c r="C48" s="85" t="s">
        <v>7</v>
      </c>
      <c r="D48" s="85">
        <v>1</v>
      </c>
      <c r="E48" s="85">
        <v>11</v>
      </c>
      <c r="F48" s="85">
        <v>1</v>
      </c>
      <c r="G48" s="85">
        <v>902</v>
      </c>
      <c r="H48" s="85">
        <v>10041</v>
      </c>
      <c r="I48" s="85">
        <v>10041</v>
      </c>
      <c r="J48" s="100">
        <v>200</v>
      </c>
      <c r="K48" s="34">
        <f>K49</f>
        <v>2000000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>
        <f>AC49</f>
        <v>0</v>
      </c>
      <c r="AD48" s="34"/>
      <c r="AE48" s="34"/>
      <c r="AF48" s="34">
        <f>AF49</f>
        <v>0</v>
      </c>
      <c r="AG48" s="34"/>
      <c r="AH48" s="34"/>
      <c r="AI48" s="34">
        <f>AI49</f>
        <v>0</v>
      </c>
    </row>
    <row r="49" spans="1:35" ht="38.25" hidden="1">
      <c r="A49" s="9" t="s">
        <v>13</v>
      </c>
      <c r="B49" s="99" t="s">
        <v>13</v>
      </c>
      <c r="C49" s="85" t="s">
        <v>7</v>
      </c>
      <c r="D49" s="85">
        <v>1</v>
      </c>
      <c r="E49" s="85">
        <v>11</v>
      </c>
      <c r="F49" s="85">
        <v>1</v>
      </c>
      <c r="G49" s="85">
        <v>902</v>
      </c>
      <c r="H49" s="85">
        <v>10041</v>
      </c>
      <c r="I49" s="85">
        <v>10041</v>
      </c>
      <c r="J49" s="100">
        <v>240</v>
      </c>
      <c r="K49" s="34">
        <f>K50</f>
        <v>2000000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>
        <f>AC50</f>
        <v>0</v>
      </c>
      <c r="AD49" s="34"/>
      <c r="AE49" s="34"/>
      <c r="AF49" s="34">
        <f>AF50</f>
        <v>0</v>
      </c>
      <c r="AG49" s="34"/>
      <c r="AH49" s="34"/>
      <c r="AI49" s="34">
        <f>AI50</f>
        <v>0</v>
      </c>
    </row>
    <row r="50" spans="1:35" ht="38.25" hidden="1">
      <c r="A50" s="9" t="s">
        <v>134</v>
      </c>
      <c r="B50" s="99" t="s">
        <v>134</v>
      </c>
      <c r="C50" s="85" t="s">
        <v>7</v>
      </c>
      <c r="D50" s="85">
        <v>1</v>
      </c>
      <c r="E50" s="85">
        <v>11</v>
      </c>
      <c r="F50" s="85">
        <v>1</v>
      </c>
      <c r="G50" s="85">
        <v>902</v>
      </c>
      <c r="H50" s="85">
        <v>10041</v>
      </c>
      <c r="I50" s="85">
        <v>10041</v>
      </c>
      <c r="J50" s="100">
        <v>244</v>
      </c>
      <c r="K50" s="34">
        <v>2000000</v>
      </c>
      <c r="L50" s="34">
        <v>-2000000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>
        <f>K50+L50</f>
        <v>0</v>
      </c>
      <c r="AD50" s="34"/>
      <c r="AE50" s="34"/>
      <c r="AF50" s="34"/>
      <c r="AG50" s="34"/>
      <c r="AH50" s="34"/>
      <c r="AI50" s="34">
        <v>0</v>
      </c>
    </row>
    <row r="51" spans="1:35" ht="45" customHeight="1">
      <c r="A51" s="35" t="s">
        <v>228</v>
      </c>
      <c r="B51" s="95" t="s">
        <v>228</v>
      </c>
      <c r="C51" s="88" t="s">
        <v>7</v>
      </c>
      <c r="D51" s="88">
        <v>1</v>
      </c>
      <c r="E51" s="88">
        <v>11</v>
      </c>
      <c r="F51" s="88">
        <v>1</v>
      </c>
      <c r="G51" s="88">
        <v>902</v>
      </c>
      <c r="H51" s="88">
        <v>10042</v>
      </c>
      <c r="I51" s="88">
        <v>80070</v>
      </c>
      <c r="J51" s="89"/>
      <c r="K51" s="37">
        <f>K52</f>
        <v>416713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>
        <f>AC52</f>
        <v>1266463</v>
      </c>
      <c r="AD51" s="37"/>
      <c r="AE51" s="37"/>
      <c r="AF51" s="37">
        <f>AF52</f>
        <v>1216463</v>
      </c>
      <c r="AG51" s="37"/>
      <c r="AH51" s="37"/>
      <c r="AI51" s="37">
        <f>AI52</f>
        <v>1216463</v>
      </c>
    </row>
    <row r="52" spans="1:35" ht="42.75" customHeight="1">
      <c r="A52" s="36" t="s">
        <v>133</v>
      </c>
      <c r="B52" s="99" t="s">
        <v>133</v>
      </c>
      <c r="C52" s="85" t="s">
        <v>7</v>
      </c>
      <c r="D52" s="85">
        <v>1</v>
      </c>
      <c r="E52" s="85">
        <v>11</v>
      </c>
      <c r="F52" s="85">
        <v>1</v>
      </c>
      <c r="G52" s="85">
        <v>902</v>
      </c>
      <c r="H52" s="85">
        <v>10042</v>
      </c>
      <c r="I52" s="85">
        <v>80070</v>
      </c>
      <c r="J52" s="100">
        <v>200</v>
      </c>
      <c r="K52" s="34">
        <f>K53</f>
        <v>416713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>
        <f>AC53</f>
        <v>1266463</v>
      </c>
      <c r="AD52" s="34"/>
      <c r="AE52" s="34"/>
      <c r="AF52" s="34">
        <f>AF53</f>
        <v>1216463</v>
      </c>
      <c r="AG52" s="34"/>
      <c r="AH52" s="34"/>
      <c r="AI52" s="34">
        <f>AI53</f>
        <v>1216463</v>
      </c>
    </row>
    <row r="53" spans="1:35" ht="45.75" customHeight="1">
      <c r="A53" s="36" t="s">
        <v>13</v>
      </c>
      <c r="B53" s="99" t="s">
        <v>13</v>
      </c>
      <c r="C53" s="85" t="s">
        <v>7</v>
      </c>
      <c r="D53" s="85">
        <v>1</v>
      </c>
      <c r="E53" s="85">
        <v>11</v>
      </c>
      <c r="F53" s="85">
        <v>1</v>
      </c>
      <c r="G53" s="85">
        <v>902</v>
      </c>
      <c r="H53" s="85">
        <v>10042</v>
      </c>
      <c r="I53" s="85">
        <v>80070</v>
      </c>
      <c r="J53" s="100">
        <v>240</v>
      </c>
      <c r="K53" s="34">
        <f>K54</f>
        <v>416713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f>AC54</f>
        <v>1266463</v>
      </c>
      <c r="AD53" s="34"/>
      <c r="AE53" s="34"/>
      <c r="AF53" s="34">
        <f>AF54</f>
        <v>1216463</v>
      </c>
      <c r="AG53" s="34"/>
      <c r="AH53" s="34"/>
      <c r="AI53" s="34">
        <f>AI54</f>
        <v>1216463</v>
      </c>
    </row>
    <row r="54" spans="1:35" ht="44.25" customHeight="1">
      <c r="A54" s="36" t="s">
        <v>134</v>
      </c>
      <c r="B54" s="99" t="s">
        <v>134</v>
      </c>
      <c r="C54" s="85" t="s">
        <v>7</v>
      </c>
      <c r="D54" s="85">
        <v>1</v>
      </c>
      <c r="E54" s="85">
        <v>11</v>
      </c>
      <c r="F54" s="85">
        <v>1</v>
      </c>
      <c r="G54" s="85">
        <v>902</v>
      </c>
      <c r="H54" s="85">
        <v>10042</v>
      </c>
      <c r="I54" s="85">
        <v>80070</v>
      </c>
      <c r="J54" s="100">
        <v>244</v>
      </c>
      <c r="K54" s="34">
        <f>416713</f>
        <v>416713</v>
      </c>
      <c r="L54" s="34"/>
      <c r="M54" s="34">
        <v>720000</v>
      </c>
      <c r="N54" s="34"/>
      <c r="O54" s="34">
        <v>379750</v>
      </c>
      <c r="P54" s="34"/>
      <c r="Q54" s="34"/>
      <c r="R54" s="34"/>
      <c r="S54" s="34"/>
      <c r="T54" s="34"/>
      <c r="U54" s="34"/>
      <c r="V54" s="34"/>
      <c r="W54" s="34"/>
      <c r="X54" s="34">
        <v>50000</v>
      </c>
      <c r="Y54" s="34"/>
      <c r="Z54" s="34"/>
      <c r="AA54" s="34"/>
      <c r="AB54" s="34"/>
      <c r="AC54" s="34">
        <f>1216463+X54</f>
        <v>1266463</v>
      </c>
      <c r="AD54" s="34"/>
      <c r="AE54" s="34"/>
      <c r="AF54" s="34">
        <v>1216463</v>
      </c>
      <c r="AG54" s="34"/>
      <c r="AH54" s="34"/>
      <c r="AI54" s="34">
        <v>1216463</v>
      </c>
    </row>
    <row r="55" spans="1:35" s="3" customFormat="1" ht="25.5" hidden="1">
      <c r="A55" s="19" t="s">
        <v>205</v>
      </c>
      <c r="B55" s="63" t="s">
        <v>205</v>
      </c>
      <c r="C55" s="64" t="s">
        <v>7</v>
      </c>
      <c r="D55" s="64">
        <v>1</v>
      </c>
      <c r="E55" s="64">
        <v>11</v>
      </c>
      <c r="F55" s="64">
        <v>1</v>
      </c>
      <c r="G55" s="64">
        <v>902</v>
      </c>
      <c r="H55" s="64">
        <v>10110</v>
      </c>
      <c r="I55" s="64">
        <v>10110</v>
      </c>
      <c r="J55" s="41"/>
      <c r="K55" s="42">
        <f>K56</f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>
        <f>AC56</f>
        <v>0</v>
      </c>
      <c r="AD55" s="42"/>
      <c r="AE55" s="42"/>
      <c r="AF55" s="42">
        <f>AF56</f>
        <v>0</v>
      </c>
      <c r="AG55" s="42"/>
      <c r="AH55" s="42"/>
      <c r="AI55" s="42">
        <f>AI56</f>
        <v>0</v>
      </c>
    </row>
    <row r="56" spans="1:35" ht="12.75" hidden="1">
      <c r="A56" s="20" t="s">
        <v>15</v>
      </c>
      <c r="B56" s="54" t="s">
        <v>15</v>
      </c>
      <c r="C56" s="56" t="s">
        <v>7</v>
      </c>
      <c r="D56" s="56">
        <v>1</v>
      </c>
      <c r="E56" s="56">
        <v>11</v>
      </c>
      <c r="F56" s="56">
        <v>1</v>
      </c>
      <c r="G56" s="56">
        <v>902</v>
      </c>
      <c r="H56" s="56">
        <v>10110</v>
      </c>
      <c r="I56" s="56">
        <v>10110</v>
      </c>
      <c r="J56" s="57">
        <v>800</v>
      </c>
      <c r="K56" s="47">
        <f>K57</f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>
        <f>AC57</f>
        <v>0</v>
      </c>
      <c r="AD56" s="47"/>
      <c r="AE56" s="47"/>
      <c r="AF56" s="47">
        <f>AF57</f>
        <v>0</v>
      </c>
      <c r="AG56" s="47"/>
      <c r="AH56" s="47"/>
      <c r="AI56" s="47">
        <f>AI57</f>
        <v>0</v>
      </c>
    </row>
    <row r="57" spans="1:35" ht="12.75" hidden="1">
      <c r="A57" s="20" t="s">
        <v>222</v>
      </c>
      <c r="B57" s="54" t="s">
        <v>222</v>
      </c>
      <c r="C57" s="56" t="s">
        <v>7</v>
      </c>
      <c r="D57" s="56">
        <v>1</v>
      </c>
      <c r="E57" s="56">
        <v>11</v>
      </c>
      <c r="F57" s="56">
        <v>1</v>
      </c>
      <c r="G57" s="56">
        <v>902</v>
      </c>
      <c r="H57" s="56">
        <v>10110</v>
      </c>
      <c r="I57" s="56">
        <v>10110</v>
      </c>
      <c r="J57" s="57">
        <v>880</v>
      </c>
      <c r="K57" s="47"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>
        <v>0</v>
      </c>
      <c r="AD57" s="47"/>
      <c r="AE57" s="47"/>
      <c r="AF57" s="47">
        <v>0</v>
      </c>
      <c r="AG57" s="47"/>
      <c r="AH57" s="47"/>
      <c r="AI57" s="47">
        <v>0</v>
      </c>
    </row>
    <row r="58" spans="1:35" s="3" customFormat="1" ht="19.5" customHeight="1">
      <c r="A58" s="6" t="s">
        <v>34</v>
      </c>
      <c r="B58" s="87" t="s">
        <v>34</v>
      </c>
      <c r="C58" s="88" t="s">
        <v>7</v>
      </c>
      <c r="D58" s="88">
        <v>1</v>
      </c>
      <c r="E58" s="88">
        <v>11</v>
      </c>
      <c r="F58" s="88">
        <v>1</v>
      </c>
      <c r="G58" s="88">
        <v>902</v>
      </c>
      <c r="H58" s="88">
        <v>10190</v>
      </c>
      <c r="I58" s="88">
        <v>80450</v>
      </c>
      <c r="J58" s="93" t="s">
        <v>0</v>
      </c>
      <c r="K58" s="37">
        <f>K59</f>
        <v>8550445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37">
        <f>AC59</f>
        <v>12297088.25</v>
      </c>
      <c r="AD58" s="37"/>
      <c r="AE58" s="37"/>
      <c r="AF58" s="37">
        <f aca="true" t="shared" si="0" ref="AF58:AI60">AF59</f>
        <v>12046578.89</v>
      </c>
      <c r="AG58" s="37"/>
      <c r="AH58" s="37"/>
      <c r="AI58" s="37">
        <f t="shared" si="0"/>
        <v>12068105.89</v>
      </c>
    </row>
    <row r="59" spans="1:35" ht="45.75" customHeight="1">
      <c r="A59" s="5" t="s">
        <v>66</v>
      </c>
      <c r="B59" s="99" t="s">
        <v>66</v>
      </c>
      <c r="C59" s="85" t="s">
        <v>7</v>
      </c>
      <c r="D59" s="85">
        <v>1</v>
      </c>
      <c r="E59" s="85">
        <v>11</v>
      </c>
      <c r="F59" s="85">
        <v>1</v>
      </c>
      <c r="G59" s="85">
        <v>902</v>
      </c>
      <c r="H59" s="85">
        <v>10190</v>
      </c>
      <c r="I59" s="85">
        <v>80450</v>
      </c>
      <c r="J59" s="100" t="s">
        <v>21</v>
      </c>
      <c r="K59" s="34">
        <f>K60</f>
        <v>8550445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>
        <f>AC60</f>
        <v>12297088.25</v>
      </c>
      <c r="AD59" s="34"/>
      <c r="AE59" s="34"/>
      <c r="AF59" s="34">
        <f t="shared" si="0"/>
        <v>12046578.89</v>
      </c>
      <c r="AG59" s="34"/>
      <c r="AH59" s="34"/>
      <c r="AI59" s="34">
        <f t="shared" si="0"/>
        <v>12068105.89</v>
      </c>
    </row>
    <row r="60" spans="1:35" ht="20.25" customHeight="1">
      <c r="A60" s="5" t="s">
        <v>49</v>
      </c>
      <c r="B60" s="99" t="s">
        <v>49</v>
      </c>
      <c r="C60" s="85" t="s">
        <v>7</v>
      </c>
      <c r="D60" s="85">
        <v>1</v>
      </c>
      <c r="E60" s="85">
        <v>11</v>
      </c>
      <c r="F60" s="85">
        <v>1</v>
      </c>
      <c r="G60" s="85">
        <v>902</v>
      </c>
      <c r="H60" s="85">
        <v>10190</v>
      </c>
      <c r="I60" s="85">
        <v>80450</v>
      </c>
      <c r="J60" s="100">
        <v>610</v>
      </c>
      <c r="K60" s="34">
        <f>K61</f>
        <v>8550445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>
        <f>AC61</f>
        <v>12297088.25</v>
      </c>
      <c r="AD60" s="34"/>
      <c r="AE60" s="34"/>
      <c r="AF60" s="34">
        <f t="shared" si="0"/>
        <v>12046578.89</v>
      </c>
      <c r="AG60" s="34"/>
      <c r="AH60" s="34"/>
      <c r="AI60" s="34">
        <f t="shared" si="0"/>
        <v>12068105.89</v>
      </c>
    </row>
    <row r="61" spans="1:35" ht="87" customHeight="1">
      <c r="A61" s="5" t="s">
        <v>22</v>
      </c>
      <c r="B61" s="99" t="s">
        <v>22</v>
      </c>
      <c r="C61" s="85" t="s">
        <v>7</v>
      </c>
      <c r="D61" s="85">
        <v>1</v>
      </c>
      <c r="E61" s="85">
        <v>11</v>
      </c>
      <c r="F61" s="85">
        <v>1</v>
      </c>
      <c r="G61" s="85">
        <v>902</v>
      </c>
      <c r="H61" s="85">
        <v>10190</v>
      </c>
      <c r="I61" s="85">
        <v>80450</v>
      </c>
      <c r="J61" s="100" t="s">
        <v>23</v>
      </c>
      <c r="K61" s="34">
        <v>8550445</v>
      </c>
      <c r="L61" s="34"/>
      <c r="M61" s="34"/>
      <c r="N61" s="34">
        <v>20139.4</v>
      </c>
      <c r="O61" s="34">
        <v>473493</v>
      </c>
      <c r="P61" s="34"/>
      <c r="Q61" s="34"/>
      <c r="R61" s="34"/>
      <c r="S61" s="34"/>
      <c r="T61" s="34"/>
      <c r="U61" s="34">
        <v>552058</v>
      </c>
      <c r="V61" s="34"/>
      <c r="W61" s="34"/>
      <c r="X61" s="34"/>
      <c r="Y61" s="34"/>
      <c r="Z61" s="34"/>
      <c r="AA61" s="34">
        <v>-2709</v>
      </c>
      <c r="AB61" s="34">
        <v>273917.36</v>
      </c>
      <c r="AC61" s="34">
        <f>12025879.89+AA61+AB61</f>
        <v>12297088.25</v>
      </c>
      <c r="AD61" s="34"/>
      <c r="AE61" s="34"/>
      <c r="AF61" s="34">
        <v>12046578.89</v>
      </c>
      <c r="AG61" s="34"/>
      <c r="AH61" s="34"/>
      <c r="AI61" s="34">
        <v>12068105.89</v>
      </c>
    </row>
    <row r="62" spans="1:35" s="3" customFormat="1" ht="30" customHeight="1">
      <c r="A62" s="11" t="s">
        <v>96</v>
      </c>
      <c r="B62" s="95" t="s">
        <v>281</v>
      </c>
      <c r="C62" s="88" t="s">
        <v>7</v>
      </c>
      <c r="D62" s="88">
        <v>1</v>
      </c>
      <c r="E62" s="88">
        <v>11</v>
      </c>
      <c r="F62" s="88">
        <v>1</v>
      </c>
      <c r="G62" s="88">
        <v>902</v>
      </c>
      <c r="H62" s="88">
        <v>10200</v>
      </c>
      <c r="I62" s="88">
        <v>80480</v>
      </c>
      <c r="J62" s="93" t="s">
        <v>0</v>
      </c>
      <c r="K62" s="37">
        <f>K63</f>
        <v>13197204.16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37">
        <f>AC63</f>
        <v>15786659.46</v>
      </c>
      <c r="AD62" s="37"/>
      <c r="AE62" s="37"/>
      <c r="AF62" s="37">
        <f>AF63</f>
        <v>15069748.9</v>
      </c>
      <c r="AG62" s="37"/>
      <c r="AH62" s="37"/>
      <c r="AI62" s="37">
        <f>AI63</f>
        <v>15157369.9</v>
      </c>
    </row>
    <row r="63" spans="1:35" ht="50.25" customHeight="1">
      <c r="A63" s="5" t="s">
        <v>66</v>
      </c>
      <c r="B63" s="99" t="s">
        <v>66</v>
      </c>
      <c r="C63" s="85" t="s">
        <v>7</v>
      </c>
      <c r="D63" s="85">
        <v>1</v>
      </c>
      <c r="E63" s="85">
        <v>11</v>
      </c>
      <c r="F63" s="85">
        <v>1</v>
      </c>
      <c r="G63" s="85">
        <v>902</v>
      </c>
      <c r="H63" s="85">
        <v>10200</v>
      </c>
      <c r="I63" s="85">
        <v>80480</v>
      </c>
      <c r="J63" s="100" t="s">
        <v>21</v>
      </c>
      <c r="K63" s="34">
        <f>K64</f>
        <v>13197204.16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>
        <f>AC64</f>
        <v>15786659.46</v>
      </c>
      <c r="AD63" s="34"/>
      <c r="AE63" s="34"/>
      <c r="AF63" s="34">
        <f>AF64</f>
        <v>15069748.9</v>
      </c>
      <c r="AG63" s="34"/>
      <c r="AH63" s="34"/>
      <c r="AI63" s="34">
        <f>AI64</f>
        <v>15157369.9</v>
      </c>
    </row>
    <row r="64" spans="1:35" ht="20.25" customHeight="1">
      <c r="A64" s="5" t="s">
        <v>49</v>
      </c>
      <c r="B64" s="99" t="s">
        <v>49</v>
      </c>
      <c r="C64" s="85" t="s">
        <v>7</v>
      </c>
      <c r="D64" s="85">
        <v>1</v>
      </c>
      <c r="E64" s="85">
        <v>11</v>
      </c>
      <c r="F64" s="85">
        <v>1</v>
      </c>
      <c r="G64" s="85">
        <v>902</v>
      </c>
      <c r="H64" s="85">
        <v>10200</v>
      </c>
      <c r="I64" s="85">
        <v>80480</v>
      </c>
      <c r="J64" s="100">
        <v>610</v>
      </c>
      <c r="K64" s="34">
        <f>K65</f>
        <v>13197204.16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>
        <f>AC65</f>
        <v>15786659.46</v>
      </c>
      <c r="AD64" s="34"/>
      <c r="AE64" s="34"/>
      <c r="AF64" s="34">
        <f>AF65</f>
        <v>15069748.9</v>
      </c>
      <c r="AG64" s="34"/>
      <c r="AH64" s="34"/>
      <c r="AI64" s="34">
        <f>AI65</f>
        <v>15157369.9</v>
      </c>
    </row>
    <row r="65" spans="1:35" ht="86.25" customHeight="1">
      <c r="A65" s="5" t="s">
        <v>22</v>
      </c>
      <c r="B65" s="99" t="s">
        <v>22</v>
      </c>
      <c r="C65" s="85" t="s">
        <v>7</v>
      </c>
      <c r="D65" s="85">
        <v>1</v>
      </c>
      <c r="E65" s="85">
        <v>11</v>
      </c>
      <c r="F65" s="85">
        <v>1</v>
      </c>
      <c r="G65" s="85">
        <v>902</v>
      </c>
      <c r="H65" s="85">
        <v>10200</v>
      </c>
      <c r="I65" s="85">
        <v>80480</v>
      </c>
      <c r="J65" s="100" t="s">
        <v>23</v>
      </c>
      <c r="K65" s="34">
        <f>6889929.1+6307275.06</f>
        <v>13197204.16</v>
      </c>
      <c r="L65" s="34"/>
      <c r="M65" s="34"/>
      <c r="N65" s="34"/>
      <c r="O65" s="34"/>
      <c r="P65" s="34">
        <v>229580</v>
      </c>
      <c r="Q65" s="34"/>
      <c r="R65" s="34"/>
      <c r="S65" s="34"/>
      <c r="T65" s="34">
        <v>645174</v>
      </c>
      <c r="U65" s="34">
        <v>90000</v>
      </c>
      <c r="V65" s="34">
        <v>3027580</v>
      </c>
      <c r="W65" s="34"/>
      <c r="X65" s="34"/>
      <c r="Y65" s="34"/>
      <c r="Z65" s="34"/>
      <c r="AA65" s="34"/>
      <c r="AB65" s="34">
        <v>801161.56</v>
      </c>
      <c r="AC65" s="34">
        <f>14985497.9+AB65</f>
        <v>15786659.46</v>
      </c>
      <c r="AD65" s="34"/>
      <c r="AE65" s="34"/>
      <c r="AF65" s="34">
        <v>15069748.9</v>
      </c>
      <c r="AG65" s="34"/>
      <c r="AH65" s="34"/>
      <c r="AI65" s="34">
        <v>15157369.9</v>
      </c>
    </row>
    <row r="66" spans="1:35" s="44" customFormat="1" ht="51" hidden="1">
      <c r="A66" s="21" t="s">
        <v>231</v>
      </c>
      <c r="B66" s="72" t="s">
        <v>231</v>
      </c>
      <c r="C66" s="64" t="s">
        <v>7</v>
      </c>
      <c r="D66" s="64">
        <v>1</v>
      </c>
      <c r="E66" s="64">
        <v>11</v>
      </c>
      <c r="F66" s="64">
        <v>1</v>
      </c>
      <c r="G66" s="64">
        <v>902</v>
      </c>
      <c r="H66" s="64">
        <v>10210</v>
      </c>
      <c r="I66" s="64">
        <v>10210</v>
      </c>
      <c r="J66" s="74" t="s">
        <v>0</v>
      </c>
      <c r="K66" s="42">
        <f>K67</f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42">
        <f>AC67</f>
        <v>0</v>
      </c>
      <c r="AD66" s="42"/>
      <c r="AE66" s="42"/>
      <c r="AF66" s="42">
        <f aca="true" t="shared" si="1" ref="AF66:AI68">AF67</f>
        <v>0</v>
      </c>
      <c r="AG66" s="42"/>
      <c r="AH66" s="42"/>
      <c r="AI66" s="42">
        <f t="shared" si="1"/>
        <v>0</v>
      </c>
    </row>
    <row r="67" spans="1:35" s="40" customFormat="1" ht="38.25" hidden="1">
      <c r="A67" s="20" t="s">
        <v>66</v>
      </c>
      <c r="B67" s="54" t="s">
        <v>66</v>
      </c>
      <c r="C67" s="56" t="s">
        <v>7</v>
      </c>
      <c r="D67" s="56">
        <v>1</v>
      </c>
      <c r="E67" s="56">
        <v>11</v>
      </c>
      <c r="F67" s="56">
        <v>1</v>
      </c>
      <c r="G67" s="56">
        <v>902</v>
      </c>
      <c r="H67" s="56">
        <v>10210</v>
      </c>
      <c r="I67" s="56">
        <v>10210</v>
      </c>
      <c r="J67" s="57" t="s">
        <v>21</v>
      </c>
      <c r="K67" s="47">
        <f>K68</f>
        <v>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>
        <f>AC68</f>
        <v>0</v>
      </c>
      <c r="AD67" s="47"/>
      <c r="AE67" s="47"/>
      <c r="AF67" s="47">
        <f t="shared" si="1"/>
        <v>0</v>
      </c>
      <c r="AG67" s="47"/>
      <c r="AH67" s="47"/>
      <c r="AI67" s="47">
        <f t="shared" si="1"/>
        <v>0</v>
      </c>
    </row>
    <row r="68" spans="1:35" s="40" customFormat="1" ht="12.75" hidden="1">
      <c r="A68" s="20" t="s">
        <v>49</v>
      </c>
      <c r="B68" s="54" t="s">
        <v>49</v>
      </c>
      <c r="C68" s="56" t="s">
        <v>7</v>
      </c>
      <c r="D68" s="56">
        <v>1</v>
      </c>
      <c r="E68" s="56">
        <v>11</v>
      </c>
      <c r="F68" s="56">
        <v>1</v>
      </c>
      <c r="G68" s="56">
        <v>902</v>
      </c>
      <c r="H68" s="56">
        <v>10210</v>
      </c>
      <c r="I68" s="56">
        <v>10210</v>
      </c>
      <c r="J68" s="57">
        <v>610</v>
      </c>
      <c r="K68" s="47">
        <f>K69</f>
        <v>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>
        <f>AC69</f>
        <v>0</v>
      </c>
      <c r="AD68" s="47"/>
      <c r="AE68" s="47"/>
      <c r="AF68" s="47">
        <f t="shared" si="1"/>
        <v>0</v>
      </c>
      <c r="AG68" s="47"/>
      <c r="AH68" s="47"/>
      <c r="AI68" s="47">
        <f t="shared" si="1"/>
        <v>0</v>
      </c>
    </row>
    <row r="69" spans="1:35" s="40" customFormat="1" ht="76.5" hidden="1">
      <c r="A69" s="20" t="s">
        <v>22</v>
      </c>
      <c r="B69" s="54" t="s">
        <v>22</v>
      </c>
      <c r="C69" s="56" t="s">
        <v>7</v>
      </c>
      <c r="D69" s="56">
        <v>1</v>
      </c>
      <c r="E69" s="56">
        <v>11</v>
      </c>
      <c r="F69" s="56">
        <v>1</v>
      </c>
      <c r="G69" s="56">
        <v>902</v>
      </c>
      <c r="H69" s="56">
        <v>10210</v>
      </c>
      <c r="I69" s="56">
        <v>10210</v>
      </c>
      <c r="J69" s="57" t="s">
        <v>23</v>
      </c>
      <c r="K69" s="47">
        <v>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>
        <v>0</v>
      </c>
      <c r="AD69" s="47"/>
      <c r="AE69" s="47"/>
      <c r="AF69" s="47">
        <v>0</v>
      </c>
      <c r="AG69" s="47"/>
      <c r="AH69" s="47"/>
      <c r="AI69" s="47">
        <v>0</v>
      </c>
    </row>
    <row r="70" spans="1:35" ht="57" customHeight="1">
      <c r="A70" s="6" t="s">
        <v>227</v>
      </c>
      <c r="B70" s="95" t="s">
        <v>282</v>
      </c>
      <c r="C70" s="88" t="s">
        <v>7</v>
      </c>
      <c r="D70" s="88">
        <v>1</v>
      </c>
      <c r="E70" s="88">
        <v>11</v>
      </c>
      <c r="F70" s="88">
        <v>1</v>
      </c>
      <c r="G70" s="88">
        <v>902</v>
      </c>
      <c r="H70" s="88">
        <v>10230</v>
      </c>
      <c r="I70" s="88">
        <v>80720</v>
      </c>
      <c r="J70" s="93"/>
      <c r="K70" s="37">
        <f>K71+K76+K79</f>
        <v>14622017.71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37">
        <f>AC71+AC76+AC79</f>
        <v>17696964.830000002</v>
      </c>
      <c r="AD70" s="37"/>
      <c r="AE70" s="37"/>
      <c r="AF70" s="37">
        <f>AF71+AF76+AF79</f>
        <v>17637199.15</v>
      </c>
      <c r="AG70" s="37"/>
      <c r="AH70" s="37"/>
      <c r="AI70" s="37">
        <f>AI71+AI76+AI79</f>
        <v>17912715.810000002</v>
      </c>
    </row>
    <row r="71" spans="1:35" ht="86.25" customHeight="1">
      <c r="A71" s="5" t="s">
        <v>8</v>
      </c>
      <c r="B71" s="99" t="s">
        <v>8</v>
      </c>
      <c r="C71" s="85" t="s">
        <v>7</v>
      </c>
      <c r="D71" s="85">
        <v>1</v>
      </c>
      <c r="E71" s="85">
        <v>11</v>
      </c>
      <c r="F71" s="85">
        <v>1</v>
      </c>
      <c r="G71" s="85">
        <v>902</v>
      </c>
      <c r="H71" s="85">
        <v>10230</v>
      </c>
      <c r="I71" s="85">
        <v>80720</v>
      </c>
      <c r="J71" s="100" t="s">
        <v>9</v>
      </c>
      <c r="K71" s="34">
        <f>K72</f>
        <v>7659621.850000001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>
        <f>AC72</f>
        <v>8370995.87</v>
      </c>
      <c r="AD71" s="34"/>
      <c r="AE71" s="34"/>
      <c r="AF71" s="34">
        <f>AF72</f>
        <v>8311230.1899999995</v>
      </c>
      <c r="AG71" s="34"/>
      <c r="AH71" s="34"/>
      <c r="AI71" s="34">
        <f>AI72</f>
        <v>8586746.870000001</v>
      </c>
    </row>
    <row r="72" spans="1:35" ht="32.25" customHeight="1">
      <c r="A72" s="13" t="s">
        <v>24</v>
      </c>
      <c r="B72" s="103" t="s">
        <v>24</v>
      </c>
      <c r="C72" s="85" t="s">
        <v>7</v>
      </c>
      <c r="D72" s="85">
        <v>1</v>
      </c>
      <c r="E72" s="85">
        <v>11</v>
      </c>
      <c r="F72" s="85">
        <v>1</v>
      </c>
      <c r="G72" s="85">
        <v>902</v>
      </c>
      <c r="H72" s="85">
        <v>10230</v>
      </c>
      <c r="I72" s="85">
        <v>80720</v>
      </c>
      <c r="J72" s="100" t="s">
        <v>25</v>
      </c>
      <c r="K72" s="34">
        <f>K73+K74+K75</f>
        <v>7659621.850000001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>
        <f>AC73+AC74+AC75</f>
        <v>8370995.87</v>
      </c>
      <c r="AD72" s="34"/>
      <c r="AE72" s="34"/>
      <c r="AF72" s="34">
        <f>AF73+AF74+AF75</f>
        <v>8311230.1899999995</v>
      </c>
      <c r="AG72" s="34"/>
      <c r="AH72" s="34"/>
      <c r="AI72" s="34">
        <f>AI73+AI74+AI75</f>
        <v>8586746.870000001</v>
      </c>
    </row>
    <row r="73" spans="1:35" ht="24" customHeight="1">
      <c r="A73" s="5" t="s">
        <v>188</v>
      </c>
      <c r="B73" s="99" t="s">
        <v>188</v>
      </c>
      <c r="C73" s="85" t="s">
        <v>7</v>
      </c>
      <c r="D73" s="85">
        <v>1</v>
      </c>
      <c r="E73" s="85">
        <v>11</v>
      </c>
      <c r="F73" s="85">
        <v>1</v>
      </c>
      <c r="G73" s="85">
        <v>902</v>
      </c>
      <c r="H73" s="85">
        <v>10230</v>
      </c>
      <c r="I73" s="85">
        <v>80720</v>
      </c>
      <c r="J73" s="100">
        <v>111</v>
      </c>
      <c r="K73" s="34">
        <v>5923789.44</v>
      </c>
      <c r="L73" s="34"/>
      <c r="M73" s="34">
        <v>-494478</v>
      </c>
      <c r="N73" s="34"/>
      <c r="O73" s="34"/>
      <c r="P73" s="34"/>
      <c r="Q73" s="34"/>
      <c r="R73" s="34"/>
      <c r="S73" s="34"/>
      <c r="T73" s="34">
        <v>36200</v>
      </c>
      <c r="U73" s="34"/>
      <c r="V73" s="34"/>
      <c r="W73" s="34"/>
      <c r="X73" s="34"/>
      <c r="Y73" s="34"/>
      <c r="Z73" s="34"/>
      <c r="AA73" s="34"/>
      <c r="AB73" s="34">
        <v>170328.06</v>
      </c>
      <c r="AC73" s="34">
        <f>6297048.24+AB73</f>
        <v>6467376.3</v>
      </c>
      <c r="AD73" s="34"/>
      <c r="AE73" s="34"/>
      <c r="AF73" s="34">
        <v>6421473.26</v>
      </c>
      <c r="AG73" s="34"/>
      <c r="AH73" s="34"/>
      <c r="AI73" s="34">
        <v>6633083.62</v>
      </c>
    </row>
    <row r="74" spans="1:35" ht="38.25" hidden="1">
      <c r="A74" s="5" t="s">
        <v>139</v>
      </c>
      <c r="B74" s="99" t="s">
        <v>139</v>
      </c>
      <c r="C74" s="85" t="s">
        <v>7</v>
      </c>
      <c r="D74" s="85">
        <v>1</v>
      </c>
      <c r="E74" s="85">
        <v>11</v>
      </c>
      <c r="F74" s="85">
        <v>1</v>
      </c>
      <c r="G74" s="85">
        <v>902</v>
      </c>
      <c r="H74" s="85">
        <v>10230</v>
      </c>
      <c r="I74" s="85">
        <v>80720</v>
      </c>
      <c r="J74" s="100">
        <v>112</v>
      </c>
      <c r="K74" s="34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>
        <f>K74+L74</f>
        <v>0</v>
      </c>
      <c r="AD74" s="34"/>
      <c r="AE74" s="34"/>
      <c r="AF74" s="34">
        <v>0</v>
      </c>
      <c r="AG74" s="34"/>
      <c r="AH74" s="34"/>
      <c r="AI74" s="34">
        <v>0</v>
      </c>
    </row>
    <row r="75" spans="1:35" ht="66.75" customHeight="1">
      <c r="A75" s="5" t="s">
        <v>138</v>
      </c>
      <c r="B75" s="99" t="s">
        <v>138</v>
      </c>
      <c r="C75" s="85" t="s">
        <v>7</v>
      </c>
      <c r="D75" s="85">
        <v>1</v>
      </c>
      <c r="E75" s="85">
        <v>11</v>
      </c>
      <c r="F75" s="85">
        <v>1</v>
      </c>
      <c r="G75" s="85">
        <v>902</v>
      </c>
      <c r="H75" s="85">
        <v>10230</v>
      </c>
      <c r="I75" s="85">
        <v>80720</v>
      </c>
      <c r="J75" s="100">
        <v>119</v>
      </c>
      <c r="K75" s="34">
        <v>1735832.41</v>
      </c>
      <c r="L75" s="34"/>
      <c r="M75" s="34">
        <v>-149332.36</v>
      </c>
      <c r="N75" s="34"/>
      <c r="O75" s="34"/>
      <c r="P75" s="34"/>
      <c r="Q75" s="34"/>
      <c r="R75" s="34"/>
      <c r="S75" s="34"/>
      <c r="T75" s="34">
        <v>10900</v>
      </c>
      <c r="U75" s="34"/>
      <c r="V75" s="34"/>
      <c r="W75" s="34"/>
      <c r="X75" s="34"/>
      <c r="Y75" s="34"/>
      <c r="Z75" s="34"/>
      <c r="AA75" s="34"/>
      <c r="AB75" s="34">
        <v>51439</v>
      </c>
      <c r="AC75" s="34">
        <f>1852180.57+AB75</f>
        <v>1903619.57</v>
      </c>
      <c r="AD75" s="34"/>
      <c r="AE75" s="34"/>
      <c r="AF75" s="34">
        <v>1889756.93</v>
      </c>
      <c r="AG75" s="34"/>
      <c r="AH75" s="34"/>
      <c r="AI75" s="34">
        <v>1953663.25</v>
      </c>
    </row>
    <row r="76" spans="1:35" ht="46.5" customHeight="1">
      <c r="A76" s="5" t="s">
        <v>133</v>
      </c>
      <c r="B76" s="99" t="s">
        <v>133</v>
      </c>
      <c r="C76" s="85" t="s">
        <v>7</v>
      </c>
      <c r="D76" s="85">
        <v>1</v>
      </c>
      <c r="E76" s="85">
        <v>11</v>
      </c>
      <c r="F76" s="85">
        <v>1</v>
      </c>
      <c r="G76" s="85">
        <v>902</v>
      </c>
      <c r="H76" s="85">
        <v>10230</v>
      </c>
      <c r="I76" s="85">
        <v>80720</v>
      </c>
      <c r="J76" s="100" t="s">
        <v>12</v>
      </c>
      <c r="K76" s="34">
        <f>K77</f>
        <v>6641576.86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>
        <f>AC77</f>
        <v>9325968.96</v>
      </c>
      <c r="AD76" s="34"/>
      <c r="AE76" s="34"/>
      <c r="AF76" s="34">
        <f>AF77</f>
        <v>9325968.96</v>
      </c>
      <c r="AG76" s="34"/>
      <c r="AH76" s="34"/>
      <c r="AI76" s="34">
        <f>AI77</f>
        <v>9325968.94</v>
      </c>
    </row>
    <row r="77" spans="1:35" ht="45.75" customHeight="1">
      <c r="A77" s="5" t="s">
        <v>13</v>
      </c>
      <c r="B77" s="99" t="s">
        <v>13</v>
      </c>
      <c r="C77" s="85" t="s">
        <v>7</v>
      </c>
      <c r="D77" s="85">
        <v>1</v>
      </c>
      <c r="E77" s="85">
        <v>11</v>
      </c>
      <c r="F77" s="85">
        <v>1</v>
      </c>
      <c r="G77" s="85">
        <v>902</v>
      </c>
      <c r="H77" s="85">
        <v>10230</v>
      </c>
      <c r="I77" s="85">
        <v>80720</v>
      </c>
      <c r="J77" s="100" t="s">
        <v>14</v>
      </c>
      <c r="K77" s="34">
        <f>K78</f>
        <v>6641576.86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>
        <f>AC78</f>
        <v>9325968.96</v>
      </c>
      <c r="AD77" s="34"/>
      <c r="AE77" s="34"/>
      <c r="AF77" s="34">
        <f>AF78</f>
        <v>9325968.96</v>
      </c>
      <c r="AG77" s="34"/>
      <c r="AH77" s="34"/>
      <c r="AI77" s="34">
        <f>AI78</f>
        <v>9325968.94</v>
      </c>
    </row>
    <row r="78" spans="1:35" ht="44.25" customHeight="1">
      <c r="A78" s="9" t="s">
        <v>134</v>
      </c>
      <c r="B78" s="99" t="s">
        <v>134</v>
      </c>
      <c r="C78" s="85" t="s">
        <v>7</v>
      </c>
      <c r="D78" s="85">
        <v>1</v>
      </c>
      <c r="E78" s="85">
        <v>11</v>
      </c>
      <c r="F78" s="85">
        <v>1</v>
      </c>
      <c r="G78" s="85">
        <v>902</v>
      </c>
      <c r="H78" s="85">
        <v>10230</v>
      </c>
      <c r="I78" s="85">
        <v>80720</v>
      </c>
      <c r="J78" s="100">
        <v>244</v>
      </c>
      <c r="K78" s="34">
        <v>6641576.86</v>
      </c>
      <c r="L78" s="34">
        <v>600700</v>
      </c>
      <c r="M78" s="34">
        <v>-720000</v>
      </c>
      <c r="N78" s="34">
        <v>101939.87</v>
      </c>
      <c r="O78" s="34">
        <v>238643</v>
      </c>
      <c r="P78" s="34">
        <v>300000</v>
      </c>
      <c r="Q78" s="34"/>
      <c r="R78" s="34"/>
      <c r="S78" s="34"/>
      <c r="T78" s="34">
        <v>881557.13</v>
      </c>
      <c r="U78" s="34">
        <v>339000</v>
      </c>
      <c r="V78" s="34">
        <v>179254</v>
      </c>
      <c r="W78" s="34"/>
      <c r="X78" s="34"/>
      <c r="Y78" s="34"/>
      <c r="Z78" s="34"/>
      <c r="AA78" s="34"/>
      <c r="AB78" s="34"/>
      <c r="AC78" s="34">
        <v>9325968.96</v>
      </c>
      <c r="AD78" s="34"/>
      <c r="AE78" s="34"/>
      <c r="AF78" s="34">
        <v>9325968.96</v>
      </c>
      <c r="AG78" s="34"/>
      <c r="AH78" s="34"/>
      <c r="AI78" s="34">
        <v>9325968.94</v>
      </c>
    </row>
    <row r="79" spans="1:35" s="40" customFormat="1" ht="12.75" hidden="1">
      <c r="A79" s="20" t="s">
        <v>15</v>
      </c>
      <c r="B79" s="54" t="s">
        <v>15</v>
      </c>
      <c r="C79" s="56" t="s">
        <v>7</v>
      </c>
      <c r="D79" s="56">
        <v>1</v>
      </c>
      <c r="E79" s="56">
        <v>11</v>
      </c>
      <c r="F79" s="56">
        <v>1</v>
      </c>
      <c r="G79" s="56">
        <v>902</v>
      </c>
      <c r="H79" s="56">
        <v>10230</v>
      </c>
      <c r="I79" s="56">
        <v>80720</v>
      </c>
      <c r="J79" s="57" t="s">
        <v>16</v>
      </c>
      <c r="K79" s="47">
        <f>K80</f>
        <v>320819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>
        <f>AC80</f>
        <v>0</v>
      </c>
      <c r="AD79" s="47"/>
      <c r="AE79" s="47"/>
      <c r="AF79" s="47">
        <f>AF80</f>
        <v>0</v>
      </c>
      <c r="AG79" s="47"/>
      <c r="AH79" s="47"/>
      <c r="AI79" s="47">
        <f>AI80</f>
        <v>0</v>
      </c>
    </row>
    <row r="80" spans="1:35" s="40" customFormat="1" ht="12.75" hidden="1">
      <c r="A80" s="20" t="s">
        <v>42</v>
      </c>
      <c r="B80" s="54" t="s">
        <v>42</v>
      </c>
      <c r="C80" s="56" t="s">
        <v>7</v>
      </c>
      <c r="D80" s="56">
        <v>1</v>
      </c>
      <c r="E80" s="56">
        <v>11</v>
      </c>
      <c r="F80" s="56">
        <v>1</v>
      </c>
      <c r="G80" s="56">
        <v>902</v>
      </c>
      <c r="H80" s="56">
        <v>10230</v>
      </c>
      <c r="I80" s="56">
        <v>80720</v>
      </c>
      <c r="J80" s="57">
        <v>850</v>
      </c>
      <c r="K80" s="47">
        <f>K81+K82</f>
        <v>320819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>
        <f>AC81+AC82+AC83</f>
        <v>0</v>
      </c>
      <c r="AD80" s="47"/>
      <c r="AE80" s="47"/>
      <c r="AF80" s="47">
        <f>AF81+AF82</f>
        <v>0</v>
      </c>
      <c r="AG80" s="47"/>
      <c r="AH80" s="47"/>
      <c r="AI80" s="47">
        <f>AI81+AI82</f>
        <v>0</v>
      </c>
    </row>
    <row r="81" spans="1:35" s="40" customFormat="1" ht="25.5" hidden="1">
      <c r="A81" s="20" t="s">
        <v>17</v>
      </c>
      <c r="B81" s="54" t="s">
        <v>17</v>
      </c>
      <c r="C81" s="56" t="s">
        <v>7</v>
      </c>
      <c r="D81" s="56">
        <v>1</v>
      </c>
      <c r="E81" s="56">
        <v>11</v>
      </c>
      <c r="F81" s="56">
        <v>1</v>
      </c>
      <c r="G81" s="56">
        <v>902</v>
      </c>
      <c r="H81" s="56">
        <v>10230</v>
      </c>
      <c r="I81" s="56">
        <v>80720</v>
      </c>
      <c r="J81" s="57" t="s">
        <v>18</v>
      </c>
      <c r="K81" s="47">
        <v>130819</v>
      </c>
      <c r="L81" s="47"/>
      <c r="M81" s="47"/>
      <c r="N81" s="47"/>
      <c r="O81" s="47"/>
      <c r="P81" s="47"/>
      <c r="Q81" s="47"/>
      <c r="R81" s="47"/>
      <c r="S81" s="47"/>
      <c r="T81" s="47"/>
      <c r="U81" s="47">
        <v>-39000</v>
      </c>
      <c r="V81" s="47"/>
      <c r="W81" s="47"/>
      <c r="X81" s="47"/>
      <c r="Y81" s="47"/>
      <c r="Z81" s="47"/>
      <c r="AA81" s="47"/>
      <c r="AB81" s="47"/>
      <c r="AC81" s="47">
        <v>0</v>
      </c>
      <c r="AD81" s="47"/>
      <c r="AE81" s="47"/>
      <c r="AF81" s="47">
        <v>0</v>
      </c>
      <c r="AG81" s="47"/>
      <c r="AH81" s="47"/>
      <c r="AI81" s="47">
        <v>0</v>
      </c>
    </row>
    <row r="82" spans="1:35" s="40" customFormat="1" ht="12.75" hidden="1">
      <c r="A82" s="20" t="s">
        <v>137</v>
      </c>
      <c r="B82" s="54" t="s">
        <v>137</v>
      </c>
      <c r="C82" s="56" t="s">
        <v>7</v>
      </c>
      <c r="D82" s="56">
        <v>1</v>
      </c>
      <c r="E82" s="56">
        <v>11</v>
      </c>
      <c r="F82" s="56">
        <v>1</v>
      </c>
      <c r="G82" s="56">
        <v>902</v>
      </c>
      <c r="H82" s="56">
        <v>10230</v>
      </c>
      <c r="I82" s="56">
        <v>80720</v>
      </c>
      <c r="J82" s="57" t="s">
        <v>20</v>
      </c>
      <c r="K82" s="47">
        <v>190000</v>
      </c>
      <c r="L82" s="47"/>
      <c r="M82" s="47"/>
      <c r="N82" s="47">
        <v>9200</v>
      </c>
      <c r="O82" s="47">
        <v>-10683</v>
      </c>
      <c r="P82" s="47"/>
      <c r="Q82" s="47"/>
      <c r="R82" s="47"/>
      <c r="S82" s="47"/>
      <c r="T82" s="47"/>
      <c r="U82" s="47"/>
      <c r="V82" s="47">
        <v>-110254</v>
      </c>
      <c r="W82" s="47"/>
      <c r="X82" s="47"/>
      <c r="Y82" s="47"/>
      <c r="Z82" s="47"/>
      <c r="AA82" s="47"/>
      <c r="AB82" s="47"/>
      <c r="AC82" s="47">
        <v>0</v>
      </c>
      <c r="AD82" s="47"/>
      <c r="AE82" s="47"/>
      <c r="AF82" s="47">
        <v>0</v>
      </c>
      <c r="AG82" s="47"/>
      <c r="AH82" s="47"/>
      <c r="AI82" s="47">
        <v>0</v>
      </c>
    </row>
    <row r="83" spans="1:35" s="40" customFormat="1" ht="12.75" hidden="1">
      <c r="A83" s="20" t="s">
        <v>215</v>
      </c>
      <c r="B83" s="54" t="s">
        <v>215</v>
      </c>
      <c r="C83" s="56" t="s">
        <v>7</v>
      </c>
      <c r="D83" s="56">
        <v>1</v>
      </c>
      <c r="E83" s="56">
        <v>11</v>
      </c>
      <c r="F83" s="56">
        <v>1</v>
      </c>
      <c r="G83" s="56">
        <v>902</v>
      </c>
      <c r="H83" s="56">
        <v>10230</v>
      </c>
      <c r="I83" s="56">
        <v>80720</v>
      </c>
      <c r="J83" s="57">
        <v>853</v>
      </c>
      <c r="K83" s="47"/>
      <c r="L83" s="47">
        <v>8500</v>
      </c>
      <c r="M83" s="47"/>
      <c r="N83" s="47">
        <v>-8500</v>
      </c>
      <c r="O83" s="47">
        <v>10683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>
        <v>0</v>
      </c>
      <c r="AD83" s="47"/>
      <c r="AE83" s="47"/>
      <c r="AF83" s="47"/>
      <c r="AG83" s="47"/>
      <c r="AH83" s="47"/>
      <c r="AI83" s="47"/>
    </row>
    <row r="84" spans="1:35" s="3" customFormat="1" ht="35.25" customHeight="1" hidden="1">
      <c r="A84" s="6"/>
      <c r="B84" s="104" t="s">
        <v>324</v>
      </c>
      <c r="C84" s="88">
        <v>1</v>
      </c>
      <c r="D84" s="88">
        <v>1</v>
      </c>
      <c r="E84" s="88">
        <v>11</v>
      </c>
      <c r="F84" s="88"/>
      <c r="G84" s="88">
        <v>902</v>
      </c>
      <c r="H84" s="88"/>
      <c r="I84" s="88">
        <v>81100</v>
      </c>
      <c r="J84" s="8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175">
        <f>AC85</f>
        <v>0</v>
      </c>
      <c r="AD84" s="175"/>
      <c r="AE84" s="175"/>
      <c r="AF84" s="175">
        <f aca="true" t="shared" si="2" ref="AF84:AI86">AF85</f>
        <v>0</v>
      </c>
      <c r="AG84" s="175"/>
      <c r="AH84" s="175"/>
      <c r="AI84" s="175">
        <f t="shared" si="2"/>
        <v>0</v>
      </c>
    </row>
    <row r="85" spans="1:35" ht="44.25" customHeight="1" hidden="1">
      <c r="A85" s="5"/>
      <c r="B85" s="99" t="s">
        <v>133</v>
      </c>
      <c r="C85" s="85" t="s">
        <v>7</v>
      </c>
      <c r="D85" s="85">
        <v>1</v>
      </c>
      <c r="E85" s="85">
        <v>11</v>
      </c>
      <c r="F85" s="85">
        <v>1</v>
      </c>
      <c r="G85" s="85">
        <v>902</v>
      </c>
      <c r="H85" s="85"/>
      <c r="I85" s="85">
        <v>81100</v>
      </c>
      <c r="J85" s="100" t="s">
        <v>12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176">
        <f>AC86</f>
        <v>0</v>
      </c>
      <c r="AD85" s="176"/>
      <c r="AE85" s="176"/>
      <c r="AF85" s="176">
        <f t="shared" si="2"/>
        <v>0</v>
      </c>
      <c r="AG85" s="176"/>
      <c r="AH85" s="176"/>
      <c r="AI85" s="176">
        <f t="shared" si="2"/>
        <v>0</v>
      </c>
    </row>
    <row r="86" spans="1:35" ht="48" customHeight="1" hidden="1">
      <c r="A86" s="5"/>
      <c r="B86" s="99" t="s">
        <v>13</v>
      </c>
      <c r="C86" s="85" t="s">
        <v>7</v>
      </c>
      <c r="D86" s="85">
        <v>1</v>
      </c>
      <c r="E86" s="85">
        <v>11</v>
      </c>
      <c r="F86" s="85">
        <v>1</v>
      </c>
      <c r="G86" s="85">
        <v>902</v>
      </c>
      <c r="H86" s="85"/>
      <c r="I86" s="85">
        <v>81100</v>
      </c>
      <c r="J86" s="100" t="s">
        <v>14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176">
        <f>AC87</f>
        <v>0</v>
      </c>
      <c r="AD86" s="176"/>
      <c r="AE86" s="176"/>
      <c r="AF86" s="176">
        <f t="shared" si="2"/>
        <v>0</v>
      </c>
      <c r="AG86" s="176"/>
      <c r="AH86" s="176"/>
      <c r="AI86" s="176">
        <f t="shared" si="2"/>
        <v>0</v>
      </c>
    </row>
    <row r="87" spans="1:35" ht="49.5" customHeight="1" hidden="1">
      <c r="A87" s="5"/>
      <c r="B87" s="99" t="s">
        <v>134</v>
      </c>
      <c r="C87" s="85" t="s">
        <v>7</v>
      </c>
      <c r="D87" s="85">
        <v>1</v>
      </c>
      <c r="E87" s="85">
        <v>11</v>
      </c>
      <c r="F87" s="85">
        <v>1</v>
      </c>
      <c r="G87" s="85">
        <v>902</v>
      </c>
      <c r="H87" s="85"/>
      <c r="I87" s="85">
        <v>81100</v>
      </c>
      <c r="J87" s="100">
        <v>244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>
        <v>-1000000</v>
      </c>
      <c r="AB87" s="34"/>
      <c r="AC87" s="176">
        <f>1000000+AA87</f>
        <v>0</v>
      </c>
      <c r="AD87" s="176"/>
      <c r="AE87" s="176"/>
      <c r="AF87" s="176">
        <v>0</v>
      </c>
      <c r="AG87" s="176"/>
      <c r="AH87" s="176"/>
      <c r="AI87" s="176">
        <v>0</v>
      </c>
    </row>
    <row r="88" spans="1:35" ht="12.75" hidden="1">
      <c r="A88" s="5"/>
      <c r="B88" s="99"/>
      <c r="C88" s="85"/>
      <c r="D88" s="85"/>
      <c r="E88" s="85"/>
      <c r="F88" s="85"/>
      <c r="G88" s="85"/>
      <c r="H88" s="85"/>
      <c r="I88" s="85"/>
      <c r="J88" s="100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</row>
    <row r="89" spans="1:35" s="3" customFormat="1" ht="27.75" customHeight="1">
      <c r="A89" s="6" t="s">
        <v>238</v>
      </c>
      <c r="B89" s="95" t="s">
        <v>283</v>
      </c>
      <c r="C89" s="88" t="s">
        <v>7</v>
      </c>
      <c r="D89" s="88">
        <v>1</v>
      </c>
      <c r="E89" s="88">
        <v>11</v>
      </c>
      <c r="F89" s="88">
        <v>1</v>
      </c>
      <c r="G89" s="88">
        <v>902</v>
      </c>
      <c r="H89" s="88">
        <v>10240</v>
      </c>
      <c r="I89" s="88">
        <v>83310</v>
      </c>
      <c r="J89" s="8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>
        <f>AC90</f>
        <v>569500</v>
      </c>
      <c r="AD89" s="37"/>
      <c r="AE89" s="37"/>
      <c r="AF89" s="175">
        <f>AF90</f>
        <v>0</v>
      </c>
      <c r="AG89" s="37"/>
      <c r="AH89" s="37"/>
      <c r="AI89" s="37"/>
    </row>
    <row r="90" spans="1:35" ht="52.5" customHeight="1">
      <c r="A90" s="5" t="s">
        <v>133</v>
      </c>
      <c r="B90" s="99" t="s">
        <v>133</v>
      </c>
      <c r="C90" s="85" t="s">
        <v>7</v>
      </c>
      <c r="D90" s="85">
        <v>1</v>
      </c>
      <c r="E90" s="85">
        <v>11</v>
      </c>
      <c r="F90" s="85">
        <v>1</v>
      </c>
      <c r="G90" s="85">
        <v>902</v>
      </c>
      <c r="H90" s="85">
        <v>10240</v>
      </c>
      <c r="I90" s="85">
        <v>83310</v>
      </c>
      <c r="J90" s="100" t="s">
        <v>12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>
        <f>AC91</f>
        <v>569500</v>
      </c>
      <c r="AD90" s="34"/>
      <c r="AE90" s="34"/>
      <c r="AF90" s="176">
        <f>AF91</f>
        <v>0</v>
      </c>
      <c r="AG90" s="34"/>
      <c r="AH90" s="34"/>
      <c r="AI90" s="34"/>
    </row>
    <row r="91" spans="1:35" ht="45.75" customHeight="1">
      <c r="A91" s="5" t="s">
        <v>13</v>
      </c>
      <c r="B91" s="99" t="s">
        <v>13</v>
      </c>
      <c r="C91" s="85" t="s">
        <v>7</v>
      </c>
      <c r="D91" s="85">
        <v>1</v>
      </c>
      <c r="E91" s="85">
        <v>11</v>
      </c>
      <c r="F91" s="85">
        <v>1</v>
      </c>
      <c r="G91" s="85">
        <v>902</v>
      </c>
      <c r="H91" s="85">
        <v>10240</v>
      </c>
      <c r="I91" s="85">
        <v>83310</v>
      </c>
      <c r="J91" s="100" t="s">
        <v>14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>
        <f>AC93+AC92</f>
        <v>569500</v>
      </c>
      <c r="AD91" s="34"/>
      <c r="AE91" s="34"/>
      <c r="AF91" s="176">
        <f>AF93</f>
        <v>0</v>
      </c>
      <c r="AG91" s="34"/>
      <c r="AH91" s="34"/>
      <c r="AI91" s="34"/>
    </row>
    <row r="92" spans="1:35" ht="45.75" customHeight="1">
      <c r="A92" s="5"/>
      <c r="B92" s="174" t="s">
        <v>343</v>
      </c>
      <c r="C92" s="85" t="s">
        <v>7</v>
      </c>
      <c r="D92" s="85">
        <v>1</v>
      </c>
      <c r="E92" s="85">
        <v>11</v>
      </c>
      <c r="F92" s="85">
        <v>1</v>
      </c>
      <c r="G92" s="85">
        <v>902</v>
      </c>
      <c r="H92" s="85">
        <v>10240</v>
      </c>
      <c r="I92" s="85">
        <v>83310</v>
      </c>
      <c r="J92" s="100">
        <v>241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>
        <v>300000</v>
      </c>
      <c r="AD92" s="34"/>
      <c r="AE92" s="34"/>
      <c r="AF92" s="176"/>
      <c r="AG92" s="34"/>
      <c r="AH92" s="34"/>
      <c r="AI92" s="34"/>
    </row>
    <row r="93" spans="1:35" ht="44.25" customHeight="1">
      <c r="A93" s="9" t="s">
        <v>134</v>
      </c>
      <c r="B93" s="99" t="s">
        <v>134</v>
      </c>
      <c r="C93" s="85" t="s">
        <v>7</v>
      </c>
      <c r="D93" s="85">
        <v>1</v>
      </c>
      <c r="E93" s="85">
        <v>11</v>
      </c>
      <c r="F93" s="85">
        <v>1</v>
      </c>
      <c r="G93" s="85">
        <v>902</v>
      </c>
      <c r="H93" s="85">
        <v>10240</v>
      </c>
      <c r="I93" s="85">
        <v>83310</v>
      </c>
      <c r="J93" s="100">
        <v>244</v>
      </c>
      <c r="K93" s="34"/>
      <c r="L93" s="34">
        <v>2500000</v>
      </c>
      <c r="M93" s="34"/>
      <c r="N93" s="34"/>
      <c r="O93" s="34">
        <v>-300000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>
        <f>269500</f>
        <v>269500</v>
      </c>
      <c r="AD93" s="34"/>
      <c r="AE93" s="34"/>
      <c r="AF93" s="176">
        <v>0</v>
      </c>
      <c r="AG93" s="34"/>
      <c r="AH93" s="34"/>
      <c r="AI93" s="34"/>
    </row>
    <row r="94" spans="1:35" s="3" customFormat="1" ht="27.75" customHeight="1">
      <c r="A94" s="11" t="s">
        <v>208</v>
      </c>
      <c r="B94" s="95" t="s">
        <v>284</v>
      </c>
      <c r="C94" s="88" t="s">
        <v>7</v>
      </c>
      <c r="D94" s="88">
        <v>1</v>
      </c>
      <c r="E94" s="88">
        <v>11</v>
      </c>
      <c r="F94" s="88">
        <v>1</v>
      </c>
      <c r="G94" s="88">
        <v>902</v>
      </c>
      <c r="H94" s="88">
        <v>10610</v>
      </c>
      <c r="I94" s="88">
        <v>80320</v>
      </c>
      <c r="J94" s="89"/>
      <c r="K94" s="37">
        <f>K95</f>
        <v>18730574.1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>
        <f>AC95</f>
        <v>20498822.72</v>
      </c>
      <c r="AD94" s="37"/>
      <c r="AE94" s="37"/>
      <c r="AF94" s="37">
        <f aca="true" t="shared" si="3" ref="AF94:AI96">AF95</f>
        <v>20499955.61</v>
      </c>
      <c r="AG94" s="37"/>
      <c r="AH94" s="37"/>
      <c r="AI94" s="37">
        <f t="shared" si="3"/>
        <v>20528829.61</v>
      </c>
    </row>
    <row r="95" spans="1:35" ht="49.5" customHeight="1">
      <c r="A95" s="5" t="s">
        <v>66</v>
      </c>
      <c r="B95" s="99" t="s">
        <v>66</v>
      </c>
      <c r="C95" s="85" t="s">
        <v>7</v>
      </c>
      <c r="D95" s="85">
        <v>1</v>
      </c>
      <c r="E95" s="85">
        <v>11</v>
      </c>
      <c r="F95" s="85">
        <v>1</v>
      </c>
      <c r="G95" s="85">
        <v>902</v>
      </c>
      <c r="H95" s="85">
        <v>10610</v>
      </c>
      <c r="I95" s="85">
        <v>80320</v>
      </c>
      <c r="J95" s="100">
        <v>600</v>
      </c>
      <c r="K95" s="34">
        <f>K96</f>
        <v>18730574.1</v>
      </c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>
        <f>AC96</f>
        <v>20498822.72</v>
      </c>
      <c r="AD95" s="34"/>
      <c r="AE95" s="34"/>
      <c r="AF95" s="34">
        <f t="shared" si="3"/>
        <v>20499955.61</v>
      </c>
      <c r="AG95" s="34"/>
      <c r="AH95" s="34"/>
      <c r="AI95" s="34">
        <f t="shared" si="3"/>
        <v>20528829.61</v>
      </c>
    </row>
    <row r="96" spans="1:35" ht="20.25" customHeight="1">
      <c r="A96" s="5" t="s">
        <v>49</v>
      </c>
      <c r="B96" s="99" t="s">
        <v>49</v>
      </c>
      <c r="C96" s="85" t="s">
        <v>7</v>
      </c>
      <c r="D96" s="85">
        <v>1</v>
      </c>
      <c r="E96" s="85">
        <v>11</v>
      </c>
      <c r="F96" s="85">
        <v>1</v>
      </c>
      <c r="G96" s="85">
        <v>902</v>
      </c>
      <c r="H96" s="85">
        <v>10610</v>
      </c>
      <c r="I96" s="85">
        <v>80320</v>
      </c>
      <c r="J96" s="100">
        <v>610</v>
      </c>
      <c r="K96" s="34">
        <f>K97</f>
        <v>18730574.1</v>
      </c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>
        <f>AC97</f>
        <v>20498822.72</v>
      </c>
      <c r="AD96" s="34"/>
      <c r="AE96" s="34"/>
      <c r="AF96" s="34">
        <f t="shared" si="3"/>
        <v>20499955.61</v>
      </c>
      <c r="AG96" s="34"/>
      <c r="AH96" s="34"/>
      <c r="AI96" s="34">
        <f t="shared" si="3"/>
        <v>20528829.61</v>
      </c>
    </row>
    <row r="97" spans="1:35" ht="86.25" customHeight="1">
      <c r="A97" s="5" t="s">
        <v>22</v>
      </c>
      <c r="B97" s="99" t="s">
        <v>22</v>
      </c>
      <c r="C97" s="85" t="s">
        <v>7</v>
      </c>
      <c r="D97" s="85">
        <v>1</v>
      </c>
      <c r="E97" s="85">
        <v>11</v>
      </c>
      <c r="F97" s="85">
        <v>1</v>
      </c>
      <c r="G97" s="85">
        <v>902</v>
      </c>
      <c r="H97" s="85">
        <v>10610</v>
      </c>
      <c r="I97" s="85">
        <v>80320</v>
      </c>
      <c r="J97" s="100">
        <v>611</v>
      </c>
      <c r="K97" s="34">
        <v>18730574.1</v>
      </c>
      <c r="L97" s="34"/>
      <c r="M97" s="34"/>
      <c r="N97" s="34">
        <v>1230000</v>
      </c>
      <c r="O97" s="34">
        <v>525838.2</v>
      </c>
      <c r="P97" s="34">
        <v>-475845.83</v>
      </c>
      <c r="Q97" s="34">
        <v>-2822675.17</v>
      </c>
      <c r="R97" s="34"/>
      <c r="S97" s="34"/>
      <c r="T97" s="34">
        <v>9400</v>
      </c>
      <c r="U97" s="34">
        <v>500000</v>
      </c>
      <c r="V97" s="34">
        <v>517000</v>
      </c>
      <c r="W97" s="34"/>
      <c r="X97" s="34"/>
      <c r="Y97" s="34"/>
      <c r="Z97" s="34"/>
      <c r="AA97" s="34"/>
      <c r="AB97" s="34">
        <v>26631.11</v>
      </c>
      <c r="AC97" s="34">
        <f>20472191.61+AB97</f>
        <v>20498822.72</v>
      </c>
      <c r="AD97" s="34"/>
      <c r="AE97" s="34"/>
      <c r="AF97" s="34">
        <v>20499955.61</v>
      </c>
      <c r="AG97" s="34"/>
      <c r="AH97" s="34"/>
      <c r="AI97" s="34">
        <v>20528829.61</v>
      </c>
    </row>
    <row r="98" spans="1:35" s="3" customFormat="1" ht="51" hidden="1">
      <c r="A98" s="22" t="s">
        <v>109</v>
      </c>
      <c r="B98" s="105" t="s">
        <v>109</v>
      </c>
      <c r="C98" s="64" t="s">
        <v>7</v>
      </c>
      <c r="D98" s="64">
        <v>1</v>
      </c>
      <c r="E98" s="64">
        <v>11</v>
      </c>
      <c r="F98" s="64">
        <v>1</v>
      </c>
      <c r="G98" s="64">
        <v>902</v>
      </c>
      <c r="H98" s="64">
        <v>10620</v>
      </c>
      <c r="I98" s="64">
        <v>10620</v>
      </c>
      <c r="J98" s="41"/>
      <c r="K98" s="42">
        <f>K99</f>
        <v>0</v>
      </c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>
        <f>AC99</f>
        <v>0</v>
      </c>
      <c r="AD98" s="42"/>
      <c r="AE98" s="42"/>
      <c r="AF98" s="42">
        <f aca="true" t="shared" si="4" ref="AF98:AI100">AF99</f>
        <v>0</v>
      </c>
      <c r="AG98" s="42"/>
      <c r="AH98" s="42"/>
      <c r="AI98" s="42">
        <f t="shared" si="4"/>
        <v>0</v>
      </c>
    </row>
    <row r="99" spans="1:35" ht="38.25" hidden="1">
      <c r="A99" s="20" t="s">
        <v>66</v>
      </c>
      <c r="B99" s="54" t="s">
        <v>66</v>
      </c>
      <c r="C99" s="56" t="s">
        <v>7</v>
      </c>
      <c r="D99" s="56">
        <v>1</v>
      </c>
      <c r="E99" s="56">
        <v>11</v>
      </c>
      <c r="F99" s="56">
        <v>1</v>
      </c>
      <c r="G99" s="56">
        <v>902</v>
      </c>
      <c r="H99" s="56">
        <v>10620</v>
      </c>
      <c r="I99" s="56">
        <v>10620</v>
      </c>
      <c r="J99" s="57">
        <v>600</v>
      </c>
      <c r="K99" s="47">
        <f>K100</f>
        <v>0</v>
      </c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>
        <f>AC100</f>
        <v>0</v>
      </c>
      <c r="AD99" s="47"/>
      <c r="AE99" s="47"/>
      <c r="AF99" s="47">
        <f t="shared" si="4"/>
        <v>0</v>
      </c>
      <c r="AG99" s="47"/>
      <c r="AH99" s="47"/>
      <c r="AI99" s="47">
        <f t="shared" si="4"/>
        <v>0</v>
      </c>
    </row>
    <row r="100" spans="1:35" ht="12.75" hidden="1">
      <c r="A100" s="20" t="s">
        <v>49</v>
      </c>
      <c r="B100" s="54" t="s">
        <v>49</v>
      </c>
      <c r="C100" s="56" t="s">
        <v>7</v>
      </c>
      <c r="D100" s="56">
        <v>1</v>
      </c>
      <c r="E100" s="56">
        <v>11</v>
      </c>
      <c r="F100" s="56">
        <v>1</v>
      </c>
      <c r="G100" s="56">
        <v>902</v>
      </c>
      <c r="H100" s="56">
        <v>10620</v>
      </c>
      <c r="I100" s="56">
        <v>10620</v>
      </c>
      <c r="J100" s="57">
        <v>610</v>
      </c>
      <c r="K100" s="47">
        <f>K101</f>
        <v>0</v>
      </c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>
        <f>AC101</f>
        <v>0</v>
      </c>
      <c r="AD100" s="47"/>
      <c r="AE100" s="47"/>
      <c r="AF100" s="47">
        <f t="shared" si="4"/>
        <v>0</v>
      </c>
      <c r="AG100" s="47"/>
      <c r="AH100" s="47"/>
      <c r="AI100" s="47">
        <f t="shared" si="4"/>
        <v>0</v>
      </c>
    </row>
    <row r="101" spans="1:35" ht="76.5" hidden="1">
      <c r="A101" s="20" t="s">
        <v>22</v>
      </c>
      <c r="B101" s="54" t="s">
        <v>22</v>
      </c>
      <c r="C101" s="56" t="s">
        <v>7</v>
      </c>
      <c r="D101" s="56">
        <v>1</v>
      </c>
      <c r="E101" s="56">
        <v>11</v>
      </c>
      <c r="F101" s="56">
        <v>1</v>
      </c>
      <c r="G101" s="56">
        <v>902</v>
      </c>
      <c r="H101" s="56">
        <v>10620</v>
      </c>
      <c r="I101" s="56">
        <v>10620</v>
      </c>
      <c r="J101" s="57">
        <v>611</v>
      </c>
      <c r="K101" s="47">
        <v>0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>
        <v>0</v>
      </c>
      <c r="AD101" s="47"/>
      <c r="AE101" s="47"/>
      <c r="AF101" s="47">
        <v>0</v>
      </c>
      <c r="AG101" s="47"/>
      <c r="AH101" s="47"/>
      <c r="AI101" s="47">
        <v>0</v>
      </c>
    </row>
    <row r="102" spans="1:35" s="3" customFormat="1" ht="41.25" customHeight="1">
      <c r="A102" s="10" t="s">
        <v>184</v>
      </c>
      <c r="B102" s="95" t="s">
        <v>285</v>
      </c>
      <c r="C102" s="88" t="s">
        <v>7</v>
      </c>
      <c r="D102" s="88">
        <v>1</v>
      </c>
      <c r="E102" s="88">
        <v>11</v>
      </c>
      <c r="F102" s="88">
        <v>1</v>
      </c>
      <c r="G102" s="88">
        <v>902</v>
      </c>
      <c r="H102" s="88">
        <v>11210</v>
      </c>
      <c r="I102" s="88">
        <v>82440</v>
      </c>
      <c r="J102" s="89"/>
      <c r="K102" s="37">
        <f>K103</f>
        <v>183080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>
        <f>AC103+AC117</f>
        <v>263344</v>
      </c>
      <c r="AD102" s="37"/>
      <c r="AE102" s="37"/>
      <c r="AF102" s="37">
        <f>AF103+AF117</f>
        <v>263344</v>
      </c>
      <c r="AG102" s="37"/>
      <c r="AH102" s="37"/>
      <c r="AI102" s="37">
        <f>AI103+AI117</f>
        <v>263344</v>
      </c>
    </row>
    <row r="103" spans="1:35" ht="46.5" customHeight="1">
      <c r="A103" s="5" t="s">
        <v>133</v>
      </c>
      <c r="B103" s="99" t="s">
        <v>133</v>
      </c>
      <c r="C103" s="85" t="s">
        <v>7</v>
      </c>
      <c r="D103" s="85">
        <v>1</v>
      </c>
      <c r="E103" s="85">
        <v>11</v>
      </c>
      <c r="F103" s="85">
        <v>1</v>
      </c>
      <c r="G103" s="85">
        <v>902</v>
      </c>
      <c r="H103" s="85">
        <v>11210</v>
      </c>
      <c r="I103" s="85">
        <v>82440</v>
      </c>
      <c r="J103" s="100">
        <v>200</v>
      </c>
      <c r="K103" s="34">
        <f>K104</f>
        <v>183080</v>
      </c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>
        <f>AC104</f>
        <v>241944</v>
      </c>
      <c r="AD103" s="34"/>
      <c r="AE103" s="34"/>
      <c r="AF103" s="34">
        <f>AF104</f>
        <v>241944</v>
      </c>
      <c r="AG103" s="34"/>
      <c r="AH103" s="34"/>
      <c r="AI103" s="34">
        <f>AI104</f>
        <v>241944</v>
      </c>
    </row>
    <row r="104" spans="1:35" ht="45" customHeight="1">
      <c r="A104" s="5" t="s">
        <v>13</v>
      </c>
      <c r="B104" s="99" t="s">
        <v>13</v>
      </c>
      <c r="C104" s="85" t="s">
        <v>7</v>
      </c>
      <c r="D104" s="85">
        <v>1</v>
      </c>
      <c r="E104" s="85">
        <v>11</v>
      </c>
      <c r="F104" s="85">
        <v>1</v>
      </c>
      <c r="G104" s="85">
        <v>902</v>
      </c>
      <c r="H104" s="85">
        <v>11210</v>
      </c>
      <c r="I104" s="85">
        <v>82440</v>
      </c>
      <c r="J104" s="100">
        <v>240</v>
      </c>
      <c r="K104" s="34">
        <f>K105</f>
        <v>183080</v>
      </c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>
        <f>AC105</f>
        <v>241944</v>
      </c>
      <c r="AD104" s="34"/>
      <c r="AE104" s="34"/>
      <c r="AF104" s="34">
        <f>AF105</f>
        <v>241944</v>
      </c>
      <c r="AG104" s="34"/>
      <c r="AH104" s="34"/>
      <c r="AI104" s="34">
        <f>AI105</f>
        <v>241944</v>
      </c>
    </row>
    <row r="105" spans="1:35" ht="38.25">
      <c r="A105" s="9" t="s">
        <v>134</v>
      </c>
      <c r="B105" s="99" t="s">
        <v>134</v>
      </c>
      <c r="C105" s="85" t="s">
        <v>7</v>
      </c>
      <c r="D105" s="85">
        <v>1</v>
      </c>
      <c r="E105" s="85">
        <v>11</v>
      </c>
      <c r="F105" s="85">
        <v>1</v>
      </c>
      <c r="G105" s="85">
        <v>902</v>
      </c>
      <c r="H105" s="85">
        <v>11210</v>
      </c>
      <c r="I105" s="85">
        <v>82440</v>
      </c>
      <c r="J105" s="100">
        <v>244</v>
      </c>
      <c r="K105" s="34">
        <v>183080</v>
      </c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>
        <v>241944</v>
      </c>
      <c r="AD105" s="34"/>
      <c r="AE105" s="34"/>
      <c r="AF105" s="34">
        <v>241944</v>
      </c>
      <c r="AG105" s="34"/>
      <c r="AH105" s="34"/>
      <c r="AI105" s="34">
        <v>241944</v>
      </c>
    </row>
    <row r="106" spans="1:35" ht="38.25" hidden="1">
      <c r="A106" s="30" t="s">
        <v>66</v>
      </c>
      <c r="B106" s="106" t="s">
        <v>66</v>
      </c>
      <c r="C106" s="107" t="s">
        <v>7</v>
      </c>
      <c r="D106" s="107">
        <v>1</v>
      </c>
      <c r="E106" s="107">
        <v>11</v>
      </c>
      <c r="F106" s="107">
        <v>1</v>
      </c>
      <c r="G106" s="107">
        <v>902</v>
      </c>
      <c r="H106" s="107">
        <v>11210</v>
      </c>
      <c r="I106" s="107">
        <v>11210</v>
      </c>
      <c r="J106" s="108">
        <v>600</v>
      </c>
      <c r="K106" s="109">
        <f>K107</f>
        <v>0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>
        <f>AC107</f>
        <v>0</v>
      </c>
      <c r="AD106" s="109"/>
      <c r="AE106" s="109"/>
      <c r="AF106" s="109">
        <f>AF107</f>
        <v>0</v>
      </c>
      <c r="AG106" s="109"/>
      <c r="AH106" s="109"/>
      <c r="AI106" s="109">
        <f>AI107</f>
        <v>0</v>
      </c>
    </row>
    <row r="107" spans="1:35" ht="12.75" hidden="1">
      <c r="A107" s="30" t="s">
        <v>49</v>
      </c>
      <c r="B107" s="106" t="s">
        <v>49</v>
      </c>
      <c r="C107" s="107" t="s">
        <v>7</v>
      </c>
      <c r="D107" s="107">
        <v>1</v>
      </c>
      <c r="E107" s="107">
        <v>11</v>
      </c>
      <c r="F107" s="107">
        <v>1</v>
      </c>
      <c r="G107" s="107">
        <v>902</v>
      </c>
      <c r="H107" s="107">
        <v>11210</v>
      </c>
      <c r="I107" s="107">
        <v>11210</v>
      </c>
      <c r="J107" s="108">
        <v>610</v>
      </c>
      <c r="K107" s="109">
        <f>K108</f>
        <v>0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>
        <f>AC108</f>
        <v>0</v>
      </c>
      <c r="AD107" s="109"/>
      <c r="AE107" s="109"/>
      <c r="AF107" s="109">
        <f>AF108</f>
        <v>0</v>
      </c>
      <c r="AG107" s="109"/>
      <c r="AH107" s="109"/>
      <c r="AI107" s="109">
        <f>AI108</f>
        <v>0</v>
      </c>
    </row>
    <row r="108" spans="1:35" ht="25.5" hidden="1">
      <c r="A108" s="30" t="s">
        <v>81</v>
      </c>
      <c r="B108" s="106" t="s">
        <v>81</v>
      </c>
      <c r="C108" s="107" t="s">
        <v>7</v>
      </c>
      <c r="D108" s="107">
        <v>1</v>
      </c>
      <c r="E108" s="107">
        <v>11</v>
      </c>
      <c r="F108" s="107">
        <v>1</v>
      </c>
      <c r="G108" s="107">
        <v>902</v>
      </c>
      <c r="H108" s="107">
        <v>11210</v>
      </c>
      <c r="I108" s="107">
        <v>11210</v>
      </c>
      <c r="J108" s="108">
        <v>612</v>
      </c>
      <c r="K108" s="109">
        <v>0</v>
      </c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>
        <v>0</v>
      </c>
      <c r="AD108" s="109"/>
      <c r="AE108" s="109"/>
      <c r="AF108" s="109">
        <v>0</v>
      </c>
      <c r="AG108" s="109"/>
      <c r="AH108" s="109"/>
      <c r="AI108" s="109">
        <v>0</v>
      </c>
    </row>
    <row r="109" spans="1:35" s="3" customFormat="1" ht="38.25" hidden="1">
      <c r="A109" s="31" t="s">
        <v>117</v>
      </c>
      <c r="B109" s="110" t="s">
        <v>117</v>
      </c>
      <c r="C109" s="111" t="s">
        <v>7</v>
      </c>
      <c r="D109" s="111">
        <v>1</v>
      </c>
      <c r="E109" s="111">
        <v>11</v>
      </c>
      <c r="F109" s="111">
        <v>1</v>
      </c>
      <c r="G109" s="111">
        <v>902</v>
      </c>
      <c r="H109" s="111">
        <v>11270</v>
      </c>
      <c r="I109" s="111">
        <v>11270</v>
      </c>
      <c r="J109" s="112"/>
      <c r="K109" s="113">
        <f>K110</f>
        <v>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>
        <f>AC110</f>
        <v>0</v>
      </c>
      <c r="AD109" s="113"/>
      <c r="AE109" s="113"/>
      <c r="AF109" s="113">
        <f aca="true" t="shared" si="5" ref="AF109:AI111">AF110</f>
        <v>0</v>
      </c>
      <c r="AG109" s="113"/>
      <c r="AH109" s="113"/>
      <c r="AI109" s="113">
        <f t="shared" si="5"/>
        <v>0</v>
      </c>
    </row>
    <row r="110" spans="1:35" ht="38.25" hidden="1">
      <c r="A110" s="32" t="s">
        <v>141</v>
      </c>
      <c r="B110" s="114" t="s">
        <v>141</v>
      </c>
      <c r="C110" s="107" t="s">
        <v>7</v>
      </c>
      <c r="D110" s="107">
        <v>1</v>
      </c>
      <c r="E110" s="107">
        <v>11</v>
      </c>
      <c r="F110" s="107">
        <v>1</v>
      </c>
      <c r="G110" s="107">
        <v>902</v>
      </c>
      <c r="H110" s="107">
        <v>11270</v>
      </c>
      <c r="I110" s="107">
        <v>11270</v>
      </c>
      <c r="J110" s="108">
        <v>400</v>
      </c>
      <c r="K110" s="109">
        <f>K111</f>
        <v>0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>
        <f>AC111</f>
        <v>0</v>
      </c>
      <c r="AD110" s="109"/>
      <c r="AE110" s="109"/>
      <c r="AF110" s="109">
        <f t="shared" si="5"/>
        <v>0</v>
      </c>
      <c r="AG110" s="109"/>
      <c r="AH110" s="109"/>
      <c r="AI110" s="109">
        <f t="shared" si="5"/>
        <v>0</v>
      </c>
    </row>
    <row r="111" spans="1:35" ht="12.75" hidden="1">
      <c r="A111" s="30" t="s">
        <v>44</v>
      </c>
      <c r="B111" s="106" t="s">
        <v>44</v>
      </c>
      <c r="C111" s="107" t="s">
        <v>7</v>
      </c>
      <c r="D111" s="107">
        <v>1</v>
      </c>
      <c r="E111" s="107">
        <v>11</v>
      </c>
      <c r="F111" s="107">
        <v>1</v>
      </c>
      <c r="G111" s="107">
        <v>902</v>
      </c>
      <c r="H111" s="107">
        <v>11270</v>
      </c>
      <c r="I111" s="107">
        <v>11270</v>
      </c>
      <c r="J111" s="108">
        <v>410</v>
      </c>
      <c r="K111" s="109">
        <f>K112</f>
        <v>0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>
        <f>AC112</f>
        <v>0</v>
      </c>
      <c r="AD111" s="109"/>
      <c r="AE111" s="109"/>
      <c r="AF111" s="109">
        <f t="shared" si="5"/>
        <v>0</v>
      </c>
      <c r="AG111" s="109"/>
      <c r="AH111" s="109"/>
      <c r="AI111" s="109">
        <f t="shared" si="5"/>
        <v>0</v>
      </c>
    </row>
    <row r="112" spans="1:35" ht="51" hidden="1">
      <c r="A112" s="30" t="s">
        <v>84</v>
      </c>
      <c r="B112" s="106" t="s">
        <v>84</v>
      </c>
      <c r="C112" s="107" t="s">
        <v>7</v>
      </c>
      <c r="D112" s="107">
        <v>1</v>
      </c>
      <c r="E112" s="107">
        <v>11</v>
      </c>
      <c r="F112" s="107">
        <v>1</v>
      </c>
      <c r="G112" s="107">
        <v>902</v>
      </c>
      <c r="H112" s="107">
        <v>11270</v>
      </c>
      <c r="I112" s="107">
        <v>11270</v>
      </c>
      <c r="J112" s="108">
        <v>414</v>
      </c>
      <c r="K112" s="109">
        <v>0</v>
      </c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>
        <v>0</v>
      </c>
      <c r="AD112" s="109"/>
      <c r="AE112" s="109"/>
      <c r="AF112" s="109">
        <v>0</v>
      </c>
      <c r="AG112" s="109"/>
      <c r="AH112" s="109"/>
      <c r="AI112" s="109">
        <v>0</v>
      </c>
    </row>
    <row r="113" spans="1:35" s="3" customFormat="1" ht="38.25" hidden="1">
      <c r="A113" s="31" t="s">
        <v>117</v>
      </c>
      <c r="B113" s="110" t="s">
        <v>117</v>
      </c>
      <c r="C113" s="111" t="s">
        <v>7</v>
      </c>
      <c r="D113" s="111">
        <v>1</v>
      </c>
      <c r="E113" s="111">
        <v>11</v>
      </c>
      <c r="F113" s="111">
        <v>1</v>
      </c>
      <c r="G113" s="111">
        <v>902</v>
      </c>
      <c r="H113" s="111" t="s">
        <v>212</v>
      </c>
      <c r="I113" s="111" t="s">
        <v>212</v>
      </c>
      <c r="J113" s="112"/>
      <c r="K113" s="113">
        <f>K114</f>
        <v>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>
        <f>AC114</f>
        <v>0</v>
      </c>
      <c r="AD113" s="113"/>
      <c r="AE113" s="113"/>
      <c r="AF113" s="113">
        <f aca="true" t="shared" si="6" ref="AF113:AI115">AF114</f>
        <v>0</v>
      </c>
      <c r="AG113" s="113"/>
      <c r="AH113" s="113"/>
      <c r="AI113" s="113">
        <f t="shared" si="6"/>
        <v>0</v>
      </c>
    </row>
    <row r="114" spans="1:35" ht="38.25" hidden="1">
      <c r="A114" s="32" t="s">
        <v>141</v>
      </c>
      <c r="B114" s="114" t="s">
        <v>141</v>
      </c>
      <c r="C114" s="107" t="s">
        <v>7</v>
      </c>
      <c r="D114" s="107">
        <v>1</v>
      </c>
      <c r="E114" s="107">
        <v>11</v>
      </c>
      <c r="F114" s="107">
        <v>1</v>
      </c>
      <c r="G114" s="107">
        <v>902</v>
      </c>
      <c r="H114" s="107" t="s">
        <v>212</v>
      </c>
      <c r="I114" s="107" t="s">
        <v>212</v>
      </c>
      <c r="J114" s="108">
        <v>400</v>
      </c>
      <c r="K114" s="109">
        <f>K115</f>
        <v>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>
        <f>AC115</f>
        <v>0</v>
      </c>
      <c r="AD114" s="109"/>
      <c r="AE114" s="109"/>
      <c r="AF114" s="109">
        <f t="shared" si="6"/>
        <v>0</v>
      </c>
      <c r="AG114" s="109"/>
      <c r="AH114" s="109"/>
      <c r="AI114" s="109">
        <f t="shared" si="6"/>
        <v>0</v>
      </c>
    </row>
    <row r="115" spans="1:35" ht="12.75" hidden="1">
      <c r="A115" s="30" t="s">
        <v>44</v>
      </c>
      <c r="B115" s="106" t="s">
        <v>44</v>
      </c>
      <c r="C115" s="107" t="s">
        <v>7</v>
      </c>
      <c r="D115" s="107">
        <v>1</v>
      </c>
      <c r="E115" s="107">
        <v>11</v>
      </c>
      <c r="F115" s="107">
        <v>1</v>
      </c>
      <c r="G115" s="107">
        <v>902</v>
      </c>
      <c r="H115" s="107" t="s">
        <v>212</v>
      </c>
      <c r="I115" s="107" t="s">
        <v>212</v>
      </c>
      <c r="J115" s="108">
        <v>410</v>
      </c>
      <c r="K115" s="109">
        <f>K116</f>
        <v>0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>
        <f>AC116</f>
        <v>0</v>
      </c>
      <c r="AD115" s="109"/>
      <c r="AE115" s="109"/>
      <c r="AF115" s="109">
        <f t="shared" si="6"/>
        <v>0</v>
      </c>
      <c r="AG115" s="109"/>
      <c r="AH115" s="109"/>
      <c r="AI115" s="109">
        <f t="shared" si="6"/>
        <v>0</v>
      </c>
    </row>
    <row r="116" spans="1:35" ht="51" hidden="1">
      <c r="A116" s="30" t="s">
        <v>84</v>
      </c>
      <c r="B116" s="106" t="s">
        <v>84</v>
      </c>
      <c r="C116" s="107" t="s">
        <v>7</v>
      </c>
      <c r="D116" s="107">
        <v>1</v>
      </c>
      <c r="E116" s="107">
        <v>11</v>
      </c>
      <c r="F116" s="107">
        <v>1</v>
      </c>
      <c r="G116" s="107">
        <v>902</v>
      </c>
      <c r="H116" s="107" t="s">
        <v>212</v>
      </c>
      <c r="I116" s="107" t="s">
        <v>212</v>
      </c>
      <c r="J116" s="108">
        <v>414</v>
      </c>
      <c r="K116" s="109">
        <v>0</v>
      </c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>
        <v>0</v>
      </c>
      <c r="AD116" s="109"/>
      <c r="AE116" s="109"/>
      <c r="AF116" s="109">
        <v>0</v>
      </c>
      <c r="AG116" s="109"/>
      <c r="AH116" s="109"/>
      <c r="AI116" s="109">
        <v>0</v>
      </c>
    </row>
    <row r="117" spans="1:35" ht="38.25">
      <c r="A117" s="30"/>
      <c r="B117" s="99" t="s">
        <v>66</v>
      </c>
      <c r="C117" s="85" t="s">
        <v>7</v>
      </c>
      <c r="D117" s="85">
        <v>1</v>
      </c>
      <c r="E117" s="85">
        <v>11</v>
      </c>
      <c r="F117" s="85">
        <v>1</v>
      </c>
      <c r="G117" s="85">
        <v>902</v>
      </c>
      <c r="H117" s="85">
        <v>11210</v>
      </c>
      <c r="I117" s="85">
        <v>82440</v>
      </c>
      <c r="J117" s="100">
        <v>600</v>
      </c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34">
        <f>AC118</f>
        <v>21400</v>
      </c>
      <c r="AD117" s="34"/>
      <c r="AE117" s="34"/>
      <c r="AF117" s="34">
        <f>AF118</f>
        <v>21400</v>
      </c>
      <c r="AG117" s="34"/>
      <c r="AH117" s="34"/>
      <c r="AI117" s="34">
        <f>AI118</f>
        <v>21400</v>
      </c>
    </row>
    <row r="118" spans="1:35" ht="18.75" customHeight="1">
      <c r="A118" s="30"/>
      <c r="B118" s="99" t="s">
        <v>49</v>
      </c>
      <c r="C118" s="85" t="s">
        <v>7</v>
      </c>
      <c r="D118" s="85">
        <v>1</v>
      </c>
      <c r="E118" s="85">
        <v>11</v>
      </c>
      <c r="F118" s="85">
        <v>1</v>
      </c>
      <c r="G118" s="85">
        <v>902</v>
      </c>
      <c r="H118" s="85">
        <v>11210</v>
      </c>
      <c r="I118" s="85">
        <v>82440</v>
      </c>
      <c r="J118" s="100">
        <v>610</v>
      </c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34">
        <f>AC119</f>
        <v>21400</v>
      </c>
      <c r="AD118" s="34"/>
      <c r="AE118" s="34"/>
      <c r="AF118" s="34">
        <f>AF119</f>
        <v>21400</v>
      </c>
      <c r="AG118" s="34"/>
      <c r="AH118" s="34"/>
      <c r="AI118" s="34">
        <f>AI119</f>
        <v>21400</v>
      </c>
    </row>
    <row r="119" spans="1:35" ht="35.25" customHeight="1">
      <c r="A119" s="30"/>
      <c r="B119" s="99" t="s">
        <v>81</v>
      </c>
      <c r="C119" s="85" t="s">
        <v>7</v>
      </c>
      <c r="D119" s="85">
        <v>1</v>
      </c>
      <c r="E119" s="85">
        <v>11</v>
      </c>
      <c r="F119" s="85">
        <v>1</v>
      </c>
      <c r="G119" s="85">
        <v>902</v>
      </c>
      <c r="H119" s="85">
        <v>11210</v>
      </c>
      <c r="I119" s="85">
        <v>82440</v>
      </c>
      <c r="J119" s="100">
        <v>612</v>
      </c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34">
        <v>21400</v>
      </c>
      <c r="AD119" s="34"/>
      <c r="AE119" s="34"/>
      <c r="AF119" s="34">
        <v>21400</v>
      </c>
      <c r="AG119" s="34"/>
      <c r="AH119" s="34"/>
      <c r="AI119" s="34">
        <v>21400</v>
      </c>
    </row>
    <row r="120" spans="1:35" s="49" customFormat="1" ht="142.5" customHeight="1">
      <c r="A120" s="29" t="s">
        <v>82</v>
      </c>
      <c r="B120" s="115" t="s">
        <v>82</v>
      </c>
      <c r="C120" s="116" t="s">
        <v>7</v>
      </c>
      <c r="D120" s="117">
        <v>1</v>
      </c>
      <c r="E120" s="117">
        <v>11</v>
      </c>
      <c r="F120" s="117">
        <v>1</v>
      </c>
      <c r="G120" s="117">
        <v>902</v>
      </c>
      <c r="H120" s="117">
        <v>12020</v>
      </c>
      <c r="I120" s="117">
        <v>12020</v>
      </c>
      <c r="J120" s="118"/>
      <c r="K120" s="119">
        <f>K121+K125</f>
        <v>1202568</v>
      </c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>
        <f>AC121+AC125</f>
        <v>1250664</v>
      </c>
      <c r="AD120" s="119"/>
      <c r="AE120" s="119"/>
      <c r="AF120" s="119">
        <f>AF121+AF125</f>
        <v>1250664</v>
      </c>
      <c r="AG120" s="119"/>
      <c r="AH120" s="119"/>
      <c r="AI120" s="119">
        <f>AI121+AI125</f>
        <v>1250664</v>
      </c>
    </row>
    <row r="121" spans="1:35" s="52" customFormat="1" ht="91.5" customHeight="1">
      <c r="A121" s="51" t="s">
        <v>8</v>
      </c>
      <c r="B121" s="120" t="s">
        <v>8</v>
      </c>
      <c r="C121" s="121" t="s">
        <v>7</v>
      </c>
      <c r="D121" s="122">
        <v>1</v>
      </c>
      <c r="E121" s="122">
        <v>11</v>
      </c>
      <c r="F121" s="122">
        <v>1</v>
      </c>
      <c r="G121" s="122">
        <v>902</v>
      </c>
      <c r="H121" s="122">
        <v>12020</v>
      </c>
      <c r="I121" s="122">
        <v>12020</v>
      </c>
      <c r="J121" s="123">
        <v>100</v>
      </c>
      <c r="K121" s="124">
        <f>K122</f>
        <v>1186033.67</v>
      </c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>
        <f>AC122</f>
        <v>1244520.48</v>
      </c>
      <c r="AD121" s="124"/>
      <c r="AE121" s="124"/>
      <c r="AF121" s="124">
        <f>AF122</f>
        <v>1244520.48</v>
      </c>
      <c r="AG121" s="124"/>
      <c r="AH121" s="124"/>
      <c r="AI121" s="124">
        <f>AI122</f>
        <v>1244520.48</v>
      </c>
    </row>
    <row r="122" spans="1:35" s="52" customFormat="1" ht="42.75" customHeight="1">
      <c r="A122" s="51" t="s">
        <v>10</v>
      </c>
      <c r="B122" s="120" t="s">
        <v>10</v>
      </c>
      <c r="C122" s="121" t="s">
        <v>7</v>
      </c>
      <c r="D122" s="122">
        <v>1</v>
      </c>
      <c r="E122" s="122">
        <v>11</v>
      </c>
      <c r="F122" s="122">
        <v>1</v>
      </c>
      <c r="G122" s="122">
        <v>902</v>
      </c>
      <c r="H122" s="122">
        <v>12020</v>
      </c>
      <c r="I122" s="122">
        <v>12020</v>
      </c>
      <c r="J122" s="123">
        <v>120</v>
      </c>
      <c r="K122" s="124">
        <f>K123+K124</f>
        <v>1186033.67</v>
      </c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>
        <f>AC123+AC124</f>
        <v>1244520.48</v>
      </c>
      <c r="AD122" s="124"/>
      <c r="AE122" s="124"/>
      <c r="AF122" s="124">
        <f>AF123+AF124</f>
        <v>1244520.48</v>
      </c>
      <c r="AG122" s="124"/>
      <c r="AH122" s="124"/>
      <c r="AI122" s="124">
        <f>AI123+AI124</f>
        <v>1244520.48</v>
      </c>
    </row>
    <row r="123" spans="1:35" s="52" customFormat="1" ht="35.25" customHeight="1">
      <c r="A123" s="51" t="s">
        <v>164</v>
      </c>
      <c r="B123" s="120" t="s">
        <v>164</v>
      </c>
      <c r="C123" s="121" t="s">
        <v>7</v>
      </c>
      <c r="D123" s="122">
        <v>1</v>
      </c>
      <c r="E123" s="122">
        <v>11</v>
      </c>
      <c r="F123" s="122">
        <v>1</v>
      </c>
      <c r="G123" s="122">
        <v>902</v>
      </c>
      <c r="H123" s="122">
        <v>12020</v>
      </c>
      <c r="I123" s="122">
        <v>12020</v>
      </c>
      <c r="J123" s="123">
        <v>121</v>
      </c>
      <c r="K123" s="124">
        <f>230870+680062.73</f>
        <v>910932.73</v>
      </c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>
        <f>240104.5+715748.45</f>
        <v>955852.95</v>
      </c>
      <c r="AD123" s="124"/>
      <c r="AE123" s="124"/>
      <c r="AF123" s="124">
        <v>955852.95</v>
      </c>
      <c r="AG123" s="124"/>
      <c r="AH123" s="124"/>
      <c r="AI123" s="124">
        <v>955852.95</v>
      </c>
    </row>
    <row r="124" spans="1:35" s="52" customFormat="1" ht="67.5" customHeight="1">
      <c r="A124" s="51" t="s">
        <v>132</v>
      </c>
      <c r="B124" s="120" t="s">
        <v>132</v>
      </c>
      <c r="C124" s="121" t="s">
        <v>7</v>
      </c>
      <c r="D124" s="122">
        <v>1</v>
      </c>
      <c r="E124" s="122">
        <v>11</v>
      </c>
      <c r="F124" s="122">
        <v>1</v>
      </c>
      <c r="G124" s="122">
        <v>902</v>
      </c>
      <c r="H124" s="122">
        <v>12020</v>
      </c>
      <c r="I124" s="122">
        <v>12020</v>
      </c>
      <c r="J124" s="123">
        <v>129</v>
      </c>
      <c r="K124" s="124">
        <f>69722+205378.94</f>
        <v>275100.94</v>
      </c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>
        <f>72511.5+216156.03</f>
        <v>288667.53</v>
      </c>
      <c r="AD124" s="124"/>
      <c r="AE124" s="124"/>
      <c r="AF124" s="124">
        <v>288667.53</v>
      </c>
      <c r="AG124" s="124"/>
      <c r="AH124" s="124"/>
      <c r="AI124" s="124">
        <v>288667.53</v>
      </c>
    </row>
    <row r="125" spans="1:35" s="52" customFormat="1" ht="48.75" customHeight="1">
      <c r="A125" s="51" t="s">
        <v>133</v>
      </c>
      <c r="B125" s="120" t="s">
        <v>133</v>
      </c>
      <c r="C125" s="121" t="s">
        <v>7</v>
      </c>
      <c r="D125" s="122">
        <v>1</v>
      </c>
      <c r="E125" s="122">
        <v>11</v>
      </c>
      <c r="F125" s="122">
        <v>1</v>
      </c>
      <c r="G125" s="122">
        <v>902</v>
      </c>
      <c r="H125" s="122">
        <v>12020</v>
      </c>
      <c r="I125" s="122">
        <v>12020</v>
      </c>
      <c r="J125" s="123" t="s">
        <v>12</v>
      </c>
      <c r="K125" s="124">
        <f>K126</f>
        <v>16534.33</v>
      </c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>
        <f>AC126</f>
        <v>6143.52</v>
      </c>
      <c r="AD125" s="124"/>
      <c r="AE125" s="124"/>
      <c r="AF125" s="124">
        <f>AF126</f>
        <v>6143.52</v>
      </c>
      <c r="AG125" s="124"/>
      <c r="AH125" s="124"/>
      <c r="AI125" s="124">
        <f>AI126</f>
        <v>6143.52</v>
      </c>
    </row>
    <row r="126" spans="1:35" s="52" customFormat="1" ht="45" customHeight="1">
      <c r="A126" s="51" t="s">
        <v>13</v>
      </c>
      <c r="B126" s="120" t="s">
        <v>13</v>
      </c>
      <c r="C126" s="121" t="s">
        <v>7</v>
      </c>
      <c r="D126" s="122">
        <v>1</v>
      </c>
      <c r="E126" s="122">
        <v>11</v>
      </c>
      <c r="F126" s="122">
        <v>1</v>
      </c>
      <c r="G126" s="122">
        <v>902</v>
      </c>
      <c r="H126" s="122">
        <v>12020</v>
      </c>
      <c r="I126" s="122">
        <v>12020</v>
      </c>
      <c r="J126" s="123" t="s">
        <v>14</v>
      </c>
      <c r="K126" s="124">
        <f>K127</f>
        <v>16534.33</v>
      </c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>
        <f>AC127</f>
        <v>6143.52</v>
      </c>
      <c r="AD126" s="124"/>
      <c r="AE126" s="124"/>
      <c r="AF126" s="124">
        <f>AF127</f>
        <v>6143.52</v>
      </c>
      <c r="AG126" s="124"/>
      <c r="AH126" s="124"/>
      <c r="AI126" s="124">
        <f>AI127</f>
        <v>6143.52</v>
      </c>
    </row>
    <row r="127" spans="1:35" s="52" customFormat="1" ht="42.75" customHeight="1">
      <c r="A127" s="50" t="s">
        <v>134</v>
      </c>
      <c r="B127" s="120" t="s">
        <v>134</v>
      </c>
      <c r="C127" s="121" t="s">
        <v>7</v>
      </c>
      <c r="D127" s="122">
        <v>1</v>
      </c>
      <c r="E127" s="122">
        <v>11</v>
      </c>
      <c r="F127" s="122">
        <v>1</v>
      </c>
      <c r="G127" s="122">
        <v>902</v>
      </c>
      <c r="H127" s="122">
        <v>12020</v>
      </c>
      <c r="I127" s="122">
        <v>12020</v>
      </c>
      <c r="J127" s="123">
        <v>244</v>
      </c>
      <c r="K127" s="124">
        <f>200+16334.33</f>
        <v>16534.33</v>
      </c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>
        <f>200+5943.52</f>
        <v>6143.52</v>
      </c>
      <c r="AD127" s="124"/>
      <c r="AE127" s="124"/>
      <c r="AF127" s="124">
        <v>6143.52</v>
      </c>
      <c r="AG127" s="124"/>
      <c r="AH127" s="124"/>
      <c r="AI127" s="124">
        <v>6143.52</v>
      </c>
    </row>
    <row r="128" spans="1:35" s="3" customFormat="1" ht="117.75" customHeight="1">
      <c r="A128" s="14" t="s">
        <v>114</v>
      </c>
      <c r="B128" s="95" t="s">
        <v>337</v>
      </c>
      <c r="C128" s="96" t="s">
        <v>7</v>
      </c>
      <c r="D128" s="88">
        <v>1</v>
      </c>
      <c r="E128" s="88">
        <v>11</v>
      </c>
      <c r="F128" s="88">
        <v>1</v>
      </c>
      <c r="G128" s="88">
        <v>902</v>
      </c>
      <c r="H128" s="88">
        <v>12160</v>
      </c>
      <c r="I128" s="88">
        <v>81630</v>
      </c>
      <c r="J128" s="89"/>
      <c r="K128" s="37">
        <f>K129</f>
        <v>3762800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>
        <f>AC129</f>
        <v>3913312</v>
      </c>
      <c r="AD128" s="37"/>
      <c r="AE128" s="37"/>
      <c r="AF128" s="37">
        <f>AF129</f>
        <v>3913312</v>
      </c>
      <c r="AG128" s="37"/>
      <c r="AH128" s="37"/>
      <c r="AI128" s="37">
        <f>AI129</f>
        <v>3913312</v>
      </c>
    </row>
    <row r="129" spans="1:35" ht="21" customHeight="1">
      <c r="A129" s="5" t="s">
        <v>15</v>
      </c>
      <c r="B129" s="99" t="s">
        <v>15</v>
      </c>
      <c r="C129" s="84" t="s">
        <v>7</v>
      </c>
      <c r="D129" s="85">
        <v>1</v>
      </c>
      <c r="E129" s="85">
        <v>11</v>
      </c>
      <c r="F129" s="85">
        <v>1</v>
      </c>
      <c r="G129" s="85">
        <v>902</v>
      </c>
      <c r="H129" s="85">
        <v>12160</v>
      </c>
      <c r="I129" s="85">
        <v>81630</v>
      </c>
      <c r="J129" s="100">
        <v>800</v>
      </c>
      <c r="K129" s="34">
        <f>K130</f>
        <v>3762800</v>
      </c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>
        <f>AC130</f>
        <v>3913312</v>
      </c>
      <c r="AD129" s="34"/>
      <c r="AE129" s="34"/>
      <c r="AF129" s="34">
        <f>AF130</f>
        <v>3913312</v>
      </c>
      <c r="AG129" s="34"/>
      <c r="AH129" s="34"/>
      <c r="AI129" s="34">
        <f>AI130</f>
        <v>3913312</v>
      </c>
    </row>
    <row r="130" spans="1:35" ht="73.5" customHeight="1">
      <c r="A130" s="5" t="s">
        <v>185</v>
      </c>
      <c r="B130" s="99" t="s">
        <v>185</v>
      </c>
      <c r="C130" s="84" t="s">
        <v>7</v>
      </c>
      <c r="D130" s="85">
        <v>1</v>
      </c>
      <c r="E130" s="85">
        <v>11</v>
      </c>
      <c r="F130" s="85">
        <v>1</v>
      </c>
      <c r="G130" s="85">
        <v>902</v>
      </c>
      <c r="H130" s="85">
        <v>12160</v>
      </c>
      <c r="I130" s="85">
        <v>81630</v>
      </c>
      <c r="J130" s="100">
        <v>810</v>
      </c>
      <c r="K130" s="34">
        <v>3762800</v>
      </c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>
        <f>AC132+AC131</f>
        <v>3913312</v>
      </c>
      <c r="AD130" s="34"/>
      <c r="AE130" s="34"/>
      <c r="AF130" s="34">
        <f>AF132+AF131</f>
        <v>3913312</v>
      </c>
      <c r="AG130" s="34"/>
      <c r="AH130" s="34"/>
      <c r="AI130" s="34">
        <f>AI132+AI131</f>
        <v>3913312</v>
      </c>
    </row>
    <row r="131" spans="1:35" ht="83.25" customHeight="1">
      <c r="A131" s="5"/>
      <c r="B131" s="181" t="s">
        <v>348</v>
      </c>
      <c r="C131" s="84" t="s">
        <v>7</v>
      </c>
      <c r="D131" s="85">
        <v>1</v>
      </c>
      <c r="E131" s="85">
        <v>11</v>
      </c>
      <c r="F131" s="85">
        <v>1</v>
      </c>
      <c r="G131" s="85">
        <v>902</v>
      </c>
      <c r="H131" s="85">
        <v>12160</v>
      </c>
      <c r="I131" s="85">
        <v>81630</v>
      </c>
      <c r="J131" s="100">
        <v>811</v>
      </c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>
        <v>3913312</v>
      </c>
      <c r="Z131" s="34"/>
      <c r="AA131" s="34"/>
      <c r="AB131" s="34"/>
      <c r="AC131" s="34">
        <f>Y131</f>
        <v>3913312</v>
      </c>
      <c r="AD131" s="34">
        <v>3913312</v>
      </c>
      <c r="AE131" s="34"/>
      <c r="AF131" s="34">
        <f>AD131</f>
        <v>3913312</v>
      </c>
      <c r="AG131" s="34">
        <v>3913312</v>
      </c>
      <c r="AH131" s="34"/>
      <c r="AI131" s="34">
        <f>AG131</f>
        <v>3913312</v>
      </c>
    </row>
    <row r="132" spans="1:35" ht="75.75" customHeight="1" hidden="1">
      <c r="A132" s="5" t="s">
        <v>244</v>
      </c>
      <c r="B132" s="99" t="s">
        <v>244</v>
      </c>
      <c r="C132" s="84" t="s">
        <v>7</v>
      </c>
      <c r="D132" s="85">
        <v>1</v>
      </c>
      <c r="E132" s="85">
        <v>11</v>
      </c>
      <c r="F132" s="85">
        <v>1</v>
      </c>
      <c r="G132" s="85">
        <v>902</v>
      </c>
      <c r="H132" s="85">
        <v>12160</v>
      </c>
      <c r="I132" s="85">
        <v>81630</v>
      </c>
      <c r="J132" s="100">
        <v>814</v>
      </c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>
        <v>-3913312</v>
      </c>
      <c r="Z132" s="34"/>
      <c r="AA132" s="34"/>
      <c r="AB132" s="34"/>
      <c r="AC132" s="34">
        <f>3913312+Y132</f>
        <v>0</v>
      </c>
      <c r="AD132" s="34">
        <v>-3913312</v>
      </c>
      <c r="AE132" s="34"/>
      <c r="AF132" s="34">
        <f>3913312+AD132</f>
        <v>0</v>
      </c>
      <c r="AG132" s="34">
        <v>-3913312</v>
      </c>
      <c r="AH132" s="34"/>
      <c r="AI132" s="34">
        <f>3913312+AG132</f>
        <v>0</v>
      </c>
    </row>
    <row r="133" spans="1:35" s="40" customFormat="1" ht="25.5" hidden="1">
      <c r="A133" s="19" t="s">
        <v>269</v>
      </c>
      <c r="B133" s="63" t="s">
        <v>269</v>
      </c>
      <c r="C133" s="73" t="s">
        <v>7</v>
      </c>
      <c r="D133" s="64">
        <v>1</v>
      </c>
      <c r="E133" s="64">
        <v>11</v>
      </c>
      <c r="F133" s="64">
        <v>1</v>
      </c>
      <c r="G133" s="64">
        <v>902</v>
      </c>
      <c r="H133" s="64">
        <v>12161</v>
      </c>
      <c r="I133" s="64">
        <v>12161</v>
      </c>
      <c r="J133" s="41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>
        <f>AC134</f>
        <v>0</v>
      </c>
      <c r="AD133" s="42"/>
      <c r="AE133" s="42"/>
      <c r="AF133" s="47"/>
      <c r="AG133" s="47"/>
      <c r="AH133" s="47"/>
      <c r="AI133" s="47"/>
    </row>
    <row r="134" spans="1:35" s="40" customFormat="1" ht="38.25" hidden="1">
      <c r="A134" s="20" t="s">
        <v>133</v>
      </c>
      <c r="B134" s="54" t="s">
        <v>133</v>
      </c>
      <c r="C134" s="55" t="s">
        <v>7</v>
      </c>
      <c r="D134" s="56">
        <v>1</v>
      </c>
      <c r="E134" s="56">
        <v>11</v>
      </c>
      <c r="F134" s="56">
        <v>1</v>
      </c>
      <c r="G134" s="56">
        <v>902</v>
      </c>
      <c r="H134" s="56">
        <v>12161</v>
      </c>
      <c r="I134" s="56">
        <v>12161</v>
      </c>
      <c r="J134" s="57">
        <v>200</v>
      </c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>
        <f>AC135</f>
        <v>0</v>
      </c>
      <c r="AD134" s="47"/>
      <c r="AE134" s="47"/>
      <c r="AF134" s="47"/>
      <c r="AG134" s="47"/>
      <c r="AH134" s="47"/>
      <c r="AI134" s="47"/>
    </row>
    <row r="135" spans="1:35" s="40" customFormat="1" ht="38.25" hidden="1">
      <c r="A135" s="20" t="s">
        <v>13</v>
      </c>
      <c r="B135" s="54" t="s">
        <v>13</v>
      </c>
      <c r="C135" s="55" t="s">
        <v>7</v>
      </c>
      <c r="D135" s="56">
        <v>1</v>
      </c>
      <c r="E135" s="56">
        <v>11</v>
      </c>
      <c r="F135" s="56">
        <v>1</v>
      </c>
      <c r="G135" s="56">
        <v>902</v>
      </c>
      <c r="H135" s="56">
        <v>12161</v>
      </c>
      <c r="I135" s="56">
        <v>12161</v>
      </c>
      <c r="J135" s="57">
        <v>240</v>
      </c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>
        <f>AC136</f>
        <v>0</v>
      </c>
      <c r="AD135" s="47"/>
      <c r="AE135" s="47"/>
      <c r="AF135" s="47"/>
      <c r="AG135" s="47"/>
      <c r="AH135" s="47"/>
      <c r="AI135" s="47"/>
    </row>
    <row r="136" spans="1:35" s="40" customFormat="1" ht="38.25" hidden="1">
      <c r="A136" s="25" t="s">
        <v>134</v>
      </c>
      <c r="B136" s="54" t="s">
        <v>134</v>
      </c>
      <c r="C136" s="55" t="s">
        <v>7</v>
      </c>
      <c r="D136" s="56">
        <v>1</v>
      </c>
      <c r="E136" s="56">
        <v>11</v>
      </c>
      <c r="F136" s="56">
        <v>1</v>
      </c>
      <c r="G136" s="56">
        <v>902</v>
      </c>
      <c r="H136" s="56">
        <v>12161</v>
      </c>
      <c r="I136" s="56">
        <v>12161</v>
      </c>
      <c r="J136" s="57">
        <v>244</v>
      </c>
      <c r="K136" s="47"/>
      <c r="L136" s="47"/>
      <c r="M136" s="47"/>
      <c r="N136" s="47"/>
      <c r="O136" s="47"/>
      <c r="P136" s="47"/>
      <c r="Q136" s="47"/>
      <c r="R136" s="47"/>
      <c r="S136" s="47">
        <v>399600</v>
      </c>
      <c r="T136" s="47"/>
      <c r="U136" s="47"/>
      <c r="V136" s="47"/>
      <c r="W136" s="47"/>
      <c r="X136" s="47"/>
      <c r="Y136" s="47"/>
      <c r="Z136" s="47"/>
      <c r="AA136" s="47"/>
      <c r="AB136" s="47"/>
      <c r="AC136" s="47">
        <v>0</v>
      </c>
      <c r="AD136" s="47"/>
      <c r="AE136" s="47"/>
      <c r="AF136" s="47"/>
      <c r="AG136" s="47"/>
      <c r="AH136" s="47"/>
      <c r="AI136" s="47"/>
    </row>
    <row r="137" spans="1:35" s="44" customFormat="1" ht="38.25" hidden="1">
      <c r="A137" s="23" t="s">
        <v>124</v>
      </c>
      <c r="B137" s="63" t="s">
        <v>124</v>
      </c>
      <c r="C137" s="73" t="s">
        <v>7</v>
      </c>
      <c r="D137" s="64">
        <v>1</v>
      </c>
      <c r="E137" s="64">
        <v>11</v>
      </c>
      <c r="F137" s="64">
        <v>1</v>
      </c>
      <c r="G137" s="64">
        <v>902</v>
      </c>
      <c r="H137" s="64">
        <v>12390</v>
      </c>
      <c r="I137" s="64">
        <v>12390</v>
      </c>
      <c r="J137" s="41"/>
      <c r="K137" s="42">
        <f>K138</f>
        <v>50000</v>
      </c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>
        <f>AC138</f>
        <v>0</v>
      </c>
      <c r="AD137" s="42"/>
      <c r="AE137" s="42"/>
      <c r="AF137" s="42">
        <f>AF138</f>
        <v>0</v>
      </c>
      <c r="AG137" s="42"/>
      <c r="AH137" s="42"/>
      <c r="AI137" s="42">
        <f>AI138</f>
        <v>0</v>
      </c>
    </row>
    <row r="138" spans="1:35" s="40" customFormat="1" ht="12.75" hidden="1">
      <c r="A138" s="25" t="s">
        <v>15</v>
      </c>
      <c r="B138" s="54" t="s">
        <v>15</v>
      </c>
      <c r="C138" s="55" t="s">
        <v>7</v>
      </c>
      <c r="D138" s="56">
        <v>1</v>
      </c>
      <c r="E138" s="56">
        <v>11</v>
      </c>
      <c r="F138" s="56">
        <v>1</v>
      </c>
      <c r="G138" s="56">
        <v>902</v>
      </c>
      <c r="H138" s="56">
        <v>12390</v>
      </c>
      <c r="I138" s="56">
        <v>12390</v>
      </c>
      <c r="J138" s="57">
        <v>800</v>
      </c>
      <c r="K138" s="47">
        <f>K139</f>
        <v>50000</v>
      </c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>
        <f>AC139</f>
        <v>0</v>
      </c>
      <c r="AD138" s="47"/>
      <c r="AE138" s="47"/>
      <c r="AF138" s="47">
        <f>AF139</f>
        <v>0</v>
      </c>
      <c r="AG138" s="47"/>
      <c r="AH138" s="47"/>
      <c r="AI138" s="47">
        <f>AI139</f>
        <v>0</v>
      </c>
    </row>
    <row r="139" spans="1:35" s="40" customFormat="1" ht="63.75" hidden="1">
      <c r="A139" s="25" t="s">
        <v>162</v>
      </c>
      <c r="B139" s="54" t="s">
        <v>162</v>
      </c>
      <c r="C139" s="55" t="s">
        <v>7</v>
      </c>
      <c r="D139" s="56">
        <v>1</v>
      </c>
      <c r="E139" s="56">
        <v>11</v>
      </c>
      <c r="F139" s="56">
        <v>1</v>
      </c>
      <c r="G139" s="56">
        <v>902</v>
      </c>
      <c r="H139" s="56">
        <v>12390</v>
      </c>
      <c r="I139" s="56">
        <v>12390</v>
      </c>
      <c r="J139" s="57">
        <v>810</v>
      </c>
      <c r="K139" s="47">
        <v>50000</v>
      </c>
      <c r="L139" s="47">
        <v>403862.5</v>
      </c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>
        <f>AC140</f>
        <v>0</v>
      </c>
      <c r="AD139" s="47"/>
      <c r="AE139" s="47"/>
      <c r="AF139" s="47">
        <f>AF140</f>
        <v>0</v>
      </c>
      <c r="AG139" s="47"/>
      <c r="AH139" s="47"/>
      <c r="AI139" s="47">
        <f>AI140</f>
        <v>0</v>
      </c>
    </row>
    <row r="140" spans="1:35" s="40" customFormat="1" ht="63.75" hidden="1">
      <c r="A140" s="20" t="s">
        <v>244</v>
      </c>
      <c r="B140" s="54" t="s">
        <v>244</v>
      </c>
      <c r="C140" s="55" t="s">
        <v>7</v>
      </c>
      <c r="D140" s="56">
        <v>1</v>
      </c>
      <c r="E140" s="56">
        <v>11</v>
      </c>
      <c r="F140" s="56">
        <v>1</v>
      </c>
      <c r="G140" s="56">
        <v>902</v>
      </c>
      <c r="H140" s="56">
        <v>12390</v>
      </c>
      <c r="I140" s="56">
        <v>12390</v>
      </c>
      <c r="J140" s="57">
        <v>814</v>
      </c>
      <c r="K140" s="47"/>
      <c r="L140" s="47"/>
      <c r="M140" s="47"/>
      <c r="N140" s="47"/>
      <c r="O140" s="47"/>
      <c r="P140" s="47"/>
      <c r="Q140" s="47"/>
      <c r="R140" s="47"/>
      <c r="S140" s="47">
        <v>613869.61</v>
      </c>
      <c r="T140" s="47"/>
      <c r="U140" s="47"/>
      <c r="V140" s="47">
        <v>-1067732.11</v>
      </c>
      <c r="W140" s="47"/>
      <c r="X140" s="47"/>
      <c r="Y140" s="47"/>
      <c r="Z140" s="47"/>
      <c r="AA140" s="47"/>
      <c r="AB140" s="47"/>
      <c r="AC140" s="47">
        <f>1067732.11+V140</f>
        <v>0</v>
      </c>
      <c r="AD140" s="47"/>
      <c r="AE140" s="47"/>
      <c r="AF140" s="47">
        <v>0</v>
      </c>
      <c r="AG140" s="47"/>
      <c r="AH140" s="47"/>
      <c r="AI140" s="47">
        <v>0</v>
      </c>
    </row>
    <row r="141" spans="1:35" s="3" customFormat="1" ht="70.5" customHeight="1">
      <c r="A141" s="6" t="s">
        <v>43</v>
      </c>
      <c r="B141" s="95" t="s">
        <v>286</v>
      </c>
      <c r="C141" s="96" t="s">
        <v>7</v>
      </c>
      <c r="D141" s="88">
        <v>1</v>
      </c>
      <c r="E141" s="88">
        <v>11</v>
      </c>
      <c r="F141" s="88">
        <v>1</v>
      </c>
      <c r="G141" s="88">
        <v>902</v>
      </c>
      <c r="H141" s="88">
        <v>12420</v>
      </c>
      <c r="I141" s="88">
        <v>81830</v>
      </c>
      <c r="J141" s="89"/>
      <c r="K141" s="37">
        <f>K142+K145</f>
        <v>3000000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>
        <f>AC142+AC145</f>
        <v>3300000</v>
      </c>
      <c r="AD141" s="37"/>
      <c r="AE141" s="37"/>
      <c r="AF141" s="37">
        <f aca="true" t="shared" si="7" ref="AF141:AI143">AF142</f>
        <v>3300000</v>
      </c>
      <c r="AG141" s="37"/>
      <c r="AH141" s="37"/>
      <c r="AI141" s="37">
        <f t="shared" si="7"/>
        <v>3300000</v>
      </c>
    </row>
    <row r="142" spans="1:35" ht="38.25">
      <c r="A142" s="5" t="s">
        <v>133</v>
      </c>
      <c r="B142" s="99" t="s">
        <v>133</v>
      </c>
      <c r="C142" s="84" t="s">
        <v>7</v>
      </c>
      <c r="D142" s="85">
        <v>1</v>
      </c>
      <c r="E142" s="85">
        <v>11</v>
      </c>
      <c r="F142" s="85">
        <v>1</v>
      </c>
      <c r="G142" s="85">
        <v>902</v>
      </c>
      <c r="H142" s="85">
        <v>12420</v>
      </c>
      <c r="I142" s="85">
        <v>81830</v>
      </c>
      <c r="J142" s="100">
        <v>200</v>
      </c>
      <c r="K142" s="34">
        <f>K143</f>
        <v>3000000</v>
      </c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>
        <f>AC143</f>
        <v>3300000</v>
      </c>
      <c r="AD142" s="34"/>
      <c r="AE142" s="34"/>
      <c r="AF142" s="34">
        <f t="shared" si="7"/>
        <v>3300000</v>
      </c>
      <c r="AG142" s="34"/>
      <c r="AH142" s="34"/>
      <c r="AI142" s="34">
        <f t="shared" si="7"/>
        <v>3300000</v>
      </c>
    </row>
    <row r="143" spans="1:35" ht="46.5" customHeight="1">
      <c r="A143" s="5" t="s">
        <v>13</v>
      </c>
      <c r="B143" s="99" t="s">
        <v>13</v>
      </c>
      <c r="C143" s="84" t="s">
        <v>7</v>
      </c>
      <c r="D143" s="85">
        <v>1</v>
      </c>
      <c r="E143" s="85">
        <v>11</v>
      </c>
      <c r="F143" s="85">
        <v>1</v>
      </c>
      <c r="G143" s="85">
        <v>902</v>
      </c>
      <c r="H143" s="85">
        <v>12420</v>
      </c>
      <c r="I143" s="85">
        <v>81830</v>
      </c>
      <c r="J143" s="100">
        <v>240</v>
      </c>
      <c r="K143" s="34">
        <f>K144</f>
        <v>3000000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>
        <f>AC144</f>
        <v>3300000</v>
      </c>
      <c r="AD143" s="34"/>
      <c r="AE143" s="34"/>
      <c r="AF143" s="34">
        <f t="shared" si="7"/>
        <v>3300000</v>
      </c>
      <c r="AG143" s="34"/>
      <c r="AH143" s="34"/>
      <c r="AI143" s="34">
        <f t="shared" si="7"/>
        <v>3300000</v>
      </c>
    </row>
    <row r="144" spans="1:35" ht="45.75" customHeight="1">
      <c r="A144" s="9" t="s">
        <v>134</v>
      </c>
      <c r="B144" s="99" t="s">
        <v>134</v>
      </c>
      <c r="C144" s="84" t="s">
        <v>7</v>
      </c>
      <c r="D144" s="85">
        <v>1</v>
      </c>
      <c r="E144" s="85">
        <v>11</v>
      </c>
      <c r="F144" s="85">
        <v>1</v>
      </c>
      <c r="G144" s="85">
        <v>902</v>
      </c>
      <c r="H144" s="85">
        <v>12420</v>
      </c>
      <c r="I144" s="85">
        <v>81830</v>
      </c>
      <c r="J144" s="100">
        <v>244</v>
      </c>
      <c r="K144" s="34">
        <f>2500000+500000</f>
        <v>3000000</v>
      </c>
      <c r="L144" s="34"/>
      <c r="M144" s="34"/>
      <c r="N144" s="34"/>
      <c r="O144" s="34"/>
      <c r="P144" s="34"/>
      <c r="Q144" s="34"/>
      <c r="R144" s="34"/>
      <c r="S144" s="34"/>
      <c r="T144" s="34"/>
      <c r="U144" s="34">
        <v>-364490.12</v>
      </c>
      <c r="V144" s="34">
        <v>123490.12</v>
      </c>
      <c r="W144" s="34"/>
      <c r="X144" s="34"/>
      <c r="Y144" s="34"/>
      <c r="Z144" s="34"/>
      <c r="AA144" s="34"/>
      <c r="AB144" s="34"/>
      <c r="AC144" s="34">
        <v>3300000</v>
      </c>
      <c r="AD144" s="34"/>
      <c r="AE144" s="34"/>
      <c r="AF144" s="34">
        <v>3300000</v>
      </c>
      <c r="AG144" s="34"/>
      <c r="AH144" s="34"/>
      <c r="AI144" s="34">
        <v>3300000</v>
      </c>
    </row>
    <row r="145" spans="1:35" ht="12.75" hidden="1">
      <c r="A145" s="33" t="s">
        <v>229</v>
      </c>
      <c r="B145" s="33" t="s">
        <v>229</v>
      </c>
      <c r="C145" s="84" t="s">
        <v>7</v>
      </c>
      <c r="D145" s="85">
        <v>1</v>
      </c>
      <c r="E145" s="85">
        <v>11</v>
      </c>
      <c r="F145" s="85">
        <v>1</v>
      </c>
      <c r="G145" s="85">
        <v>902</v>
      </c>
      <c r="H145" s="85">
        <v>12420</v>
      </c>
      <c r="I145" s="85">
        <v>12420</v>
      </c>
      <c r="J145" s="100">
        <v>800</v>
      </c>
      <c r="K145" s="34">
        <f>K146</f>
        <v>0</v>
      </c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>
        <f>AC146</f>
        <v>0</v>
      </c>
      <c r="AD145" s="34"/>
      <c r="AE145" s="34"/>
      <c r="AF145" s="34">
        <f>AF146</f>
        <v>0</v>
      </c>
      <c r="AG145" s="34"/>
      <c r="AH145" s="34"/>
      <c r="AI145" s="34">
        <f>AI146</f>
        <v>0</v>
      </c>
    </row>
    <row r="146" spans="1:35" ht="63.75" hidden="1">
      <c r="A146" s="33" t="s">
        <v>230</v>
      </c>
      <c r="B146" s="33" t="s">
        <v>230</v>
      </c>
      <c r="C146" s="84" t="s">
        <v>7</v>
      </c>
      <c r="D146" s="85">
        <v>1</v>
      </c>
      <c r="E146" s="85">
        <v>11</v>
      </c>
      <c r="F146" s="85">
        <v>1</v>
      </c>
      <c r="G146" s="85">
        <v>902</v>
      </c>
      <c r="H146" s="85">
        <v>12420</v>
      </c>
      <c r="I146" s="85">
        <v>12420</v>
      </c>
      <c r="J146" s="100">
        <v>810</v>
      </c>
      <c r="K146" s="34">
        <v>0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>
        <v>0</v>
      </c>
      <c r="AD146" s="34"/>
      <c r="AE146" s="34"/>
      <c r="AF146" s="34">
        <v>0</v>
      </c>
      <c r="AG146" s="34"/>
      <c r="AH146" s="34"/>
      <c r="AI146" s="34">
        <v>0</v>
      </c>
    </row>
    <row r="147" spans="1:35" s="3" customFormat="1" ht="30" customHeight="1">
      <c r="A147" s="10" t="s">
        <v>118</v>
      </c>
      <c r="B147" s="95" t="s">
        <v>287</v>
      </c>
      <c r="C147" s="96" t="s">
        <v>7</v>
      </c>
      <c r="D147" s="88">
        <v>1</v>
      </c>
      <c r="E147" s="88">
        <v>11</v>
      </c>
      <c r="F147" s="88">
        <v>1</v>
      </c>
      <c r="G147" s="88">
        <v>902</v>
      </c>
      <c r="H147" s="88">
        <v>12490</v>
      </c>
      <c r="I147" s="88">
        <v>81870</v>
      </c>
      <c r="J147" s="89"/>
      <c r="K147" s="37">
        <f>K148+K151</f>
        <v>1309062.48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>
        <f>AC148+AC151</f>
        <v>4315869</v>
      </c>
      <c r="AD147" s="37"/>
      <c r="AE147" s="37"/>
      <c r="AF147" s="37">
        <f>AF148+AF151</f>
        <v>4315869</v>
      </c>
      <c r="AG147" s="37"/>
      <c r="AH147" s="37"/>
      <c r="AI147" s="37">
        <f>AI148+AI151</f>
        <v>4315869</v>
      </c>
    </row>
    <row r="148" spans="1:35" ht="50.25" customHeight="1">
      <c r="A148" s="5" t="s">
        <v>133</v>
      </c>
      <c r="B148" s="99" t="s">
        <v>133</v>
      </c>
      <c r="C148" s="84" t="s">
        <v>7</v>
      </c>
      <c r="D148" s="85">
        <v>1</v>
      </c>
      <c r="E148" s="85">
        <v>11</v>
      </c>
      <c r="F148" s="85">
        <v>1</v>
      </c>
      <c r="G148" s="85">
        <v>902</v>
      </c>
      <c r="H148" s="85">
        <v>12490</v>
      </c>
      <c r="I148" s="85">
        <v>81870</v>
      </c>
      <c r="J148" s="100">
        <v>200</v>
      </c>
      <c r="K148" s="34">
        <f>K149</f>
        <v>1209062.48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>
        <f>AC149</f>
        <v>3664937.25</v>
      </c>
      <c r="AD148" s="34"/>
      <c r="AE148" s="34"/>
      <c r="AF148" s="34">
        <f>AF149</f>
        <v>4315869</v>
      </c>
      <c r="AG148" s="34"/>
      <c r="AH148" s="34"/>
      <c r="AI148" s="34">
        <f>AI149</f>
        <v>4315869</v>
      </c>
    </row>
    <row r="149" spans="1:35" ht="45.75" customHeight="1">
      <c r="A149" s="5" t="s">
        <v>13</v>
      </c>
      <c r="B149" s="99" t="s">
        <v>13</v>
      </c>
      <c r="C149" s="84" t="s">
        <v>7</v>
      </c>
      <c r="D149" s="85">
        <v>1</v>
      </c>
      <c r="E149" s="85">
        <v>11</v>
      </c>
      <c r="F149" s="85">
        <v>1</v>
      </c>
      <c r="G149" s="85">
        <v>902</v>
      </c>
      <c r="H149" s="85">
        <v>12490</v>
      </c>
      <c r="I149" s="85">
        <v>81870</v>
      </c>
      <c r="J149" s="100">
        <v>240</v>
      </c>
      <c r="K149" s="34">
        <f>K150</f>
        <v>1209062.48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>
        <f>AC150</f>
        <v>3664937.25</v>
      </c>
      <c r="AD149" s="34"/>
      <c r="AE149" s="34"/>
      <c r="AF149" s="34">
        <f>AF150</f>
        <v>4315869</v>
      </c>
      <c r="AG149" s="34"/>
      <c r="AH149" s="34"/>
      <c r="AI149" s="34">
        <f>AI150</f>
        <v>4315869</v>
      </c>
    </row>
    <row r="150" spans="1:35" ht="46.5" customHeight="1">
      <c r="A150" s="9" t="s">
        <v>134</v>
      </c>
      <c r="B150" s="99" t="s">
        <v>134</v>
      </c>
      <c r="C150" s="84" t="s">
        <v>7</v>
      </c>
      <c r="D150" s="85">
        <v>1</v>
      </c>
      <c r="E150" s="85">
        <v>11</v>
      </c>
      <c r="F150" s="85">
        <v>1</v>
      </c>
      <c r="G150" s="85">
        <v>902</v>
      </c>
      <c r="H150" s="85">
        <v>12490</v>
      </c>
      <c r="I150" s="85">
        <v>81870</v>
      </c>
      <c r="J150" s="100">
        <v>244</v>
      </c>
      <c r="K150" s="34">
        <v>1209062.48</v>
      </c>
      <c r="L150" s="34"/>
      <c r="M150" s="34">
        <v>-17372.49</v>
      </c>
      <c r="N150" s="34">
        <v>109489.4</v>
      </c>
      <c r="O150" s="34">
        <v>544591.48</v>
      </c>
      <c r="P150" s="34"/>
      <c r="Q150" s="34">
        <v>-200000</v>
      </c>
      <c r="R150" s="34"/>
      <c r="S150" s="34"/>
      <c r="T150" s="34">
        <v>6323.94</v>
      </c>
      <c r="U150" s="34">
        <v>969472.83</v>
      </c>
      <c r="V150" s="34">
        <v>637237.31</v>
      </c>
      <c r="W150" s="34"/>
      <c r="X150" s="34"/>
      <c r="Y150" s="34">
        <v>-148969.78</v>
      </c>
      <c r="Z150" s="34">
        <v>-501961.97</v>
      </c>
      <c r="AA150" s="34"/>
      <c r="AB150" s="34"/>
      <c r="AC150" s="34">
        <f>3771100+544769+Y150+Z150</f>
        <v>3664937.25</v>
      </c>
      <c r="AD150" s="34"/>
      <c r="AE150" s="34"/>
      <c r="AF150" s="34">
        <f>3771100+544769</f>
        <v>4315869</v>
      </c>
      <c r="AG150" s="34"/>
      <c r="AH150" s="34"/>
      <c r="AI150" s="34">
        <f>3771100+544769</f>
        <v>4315869</v>
      </c>
    </row>
    <row r="151" spans="1:35" s="40" customFormat="1" ht="12.75">
      <c r="A151" s="54" t="s">
        <v>15</v>
      </c>
      <c r="B151" s="54" t="s">
        <v>15</v>
      </c>
      <c r="C151" s="55" t="s">
        <v>7</v>
      </c>
      <c r="D151" s="56">
        <v>1</v>
      </c>
      <c r="E151" s="56">
        <v>11</v>
      </c>
      <c r="F151" s="56">
        <v>1</v>
      </c>
      <c r="G151" s="56">
        <v>902</v>
      </c>
      <c r="H151" s="56">
        <v>12490</v>
      </c>
      <c r="I151" s="56">
        <v>81870</v>
      </c>
      <c r="J151" s="57">
        <v>800</v>
      </c>
      <c r="K151" s="47">
        <f>K152+K154</f>
        <v>100000</v>
      </c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>
        <f>AC152+AC154</f>
        <v>650931.75</v>
      </c>
      <c r="AD151" s="47"/>
      <c r="AE151" s="47"/>
      <c r="AF151" s="176">
        <f>AF152+AF154</f>
        <v>0</v>
      </c>
      <c r="AG151" s="176"/>
      <c r="AH151" s="176"/>
      <c r="AI151" s="176">
        <f>AI152+AI154</f>
        <v>0</v>
      </c>
    </row>
    <row r="152" spans="1:35" s="40" customFormat="1" ht="63.75" hidden="1">
      <c r="A152" s="54" t="s">
        <v>162</v>
      </c>
      <c r="B152" s="54" t="s">
        <v>162</v>
      </c>
      <c r="C152" s="55" t="s">
        <v>7</v>
      </c>
      <c r="D152" s="56">
        <v>1</v>
      </c>
      <c r="E152" s="56">
        <v>11</v>
      </c>
      <c r="F152" s="56">
        <v>1</v>
      </c>
      <c r="G152" s="56">
        <v>902</v>
      </c>
      <c r="H152" s="56">
        <v>12490</v>
      </c>
      <c r="I152" s="56">
        <v>81870</v>
      </c>
      <c r="J152" s="57">
        <v>810</v>
      </c>
      <c r="K152" s="47">
        <v>100000</v>
      </c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>
        <f>AC153</f>
        <v>0</v>
      </c>
      <c r="AD152" s="47"/>
      <c r="AE152" s="47"/>
      <c r="AF152" s="47">
        <f>AF153</f>
        <v>0</v>
      </c>
      <c r="AG152" s="47"/>
      <c r="AH152" s="47"/>
      <c r="AI152" s="47">
        <f>AI153</f>
        <v>0</v>
      </c>
    </row>
    <row r="153" spans="1:35" s="40" customFormat="1" ht="63.75" hidden="1">
      <c r="A153" s="20" t="s">
        <v>244</v>
      </c>
      <c r="B153" s="54" t="s">
        <v>244</v>
      </c>
      <c r="C153" s="55" t="s">
        <v>7</v>
      </c>
      <c r="D153" s="56">
        <v>1</v>
      </c>
      <c r="E153" s="56">
        <v>11</v>
      </c>
      <c r="F153" s="56">
        <v>1</v>
      </c>
      <c r="G153" s="56">
        <v>902</v>
      </c>
      <c r="H153" s="56">
        <v>12490</v>
      </c>
      <c r="I153" s="56">
        <v>81870</v>
      </c>
      <c r="J153" s="57">
        <v>814</v>
      </c>
      <c r="K153" s="47"/>
      <c r="L153" s="47"/>
      <c r="M153" s="47"/>
      <c r="N153" s="47"/>
      <c r="O153" s="47">
        <v>-100000</v>
      </c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>
        <v>0</v>
      </c>
      <c r="AD153" s="47"/>
      <c r="AE153" s="47"/>
      <c r="AF153" s="47">
        <v>0</v>
      </c>
      <c r="AG153" s="47"/>
      <c r="AH153" s="47"/>
      <c r="AI153" s="47">
        <v>0</v>
      </c>
    </row>
    <row r="154" spans="1:35" s="40" customFormat="1" ht="12.75">
      <c r="A154" s="54" t="s">
        <v>200</v>
      </c>
      <c r="B154" s="54" t="s">
        <v>200</v>
      </c>
      <c r="C154" s="55" t="s">
        <v>7</v>
      </c>
      <c r="D154" s="56">
        <v>1</v>
      </c>
      <c r="E154" s="56">
        <v>11</v>
      </c>
      <c r="F154" s="56">
        <v>1</v>
      </c>
      <c r="G154" s="56">
        <v>902</v>
      </c>
      <c r="H154" s="56">
        <v>12490</v>
      </c>
      <c r="I154" s="56">
        <v>81870</v>
      </c>
      <c r="J154" s="57">
        <v>830</v>
      </c>
      <c r="K154" s="47">
        <f>K155</f>
        <v>0</v>
      </c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>
        <f>AC155</f>
        <v>650931.75</v>
      </c>
      <c r="AD154" s="47"/>
      <c r="AE154" s="47"/>
      <c r="AF154" s="176">
        <f>AF155</f>
        <v>0</v>
      </c>
      <c r="AG154" s="176"/>
      <c r="AH154" s="176"/>
      <c r="AI154" s="176">
        <f>AI155</f>
        <v>0</v>
      </c>
    </row>
    <row r="155" spans="1:35" s="40" customFormat="1" ht="127.5">
      <c r="A155" s="54" t="s">
        <v>201</v>
      </c>
      <c r="B155" s="54" t="s">
        <v>201</v>
      </c>
      <c r="C155" s="55" t="s">
        <v>7</v>
      </c>
      <c r="D155" s="56">
        <v>1</v>
      </c>
      <c r="E155" s="56">
        <v>11</v>
      </c>
      <c r="F155" s="56">
        <v>1</v>
      </c>
      <c r="G155" s="56">
        <v>902</v>
      </c>
      <c r="H155" s="56">
        <v>12490</v>
      </c>
      <c r="I155" s="56">
        <v>81870</v>
      </c>
      <c r="J155" s="57">
        <v>831</v>
      </c>
      <c r="K155" s="47">
        <v>0</v>
      </c>
      <c r="L155" s="47"/>
      <c r="M155" s="47">
        <v>11372.49</v>
      </c>
      <c r="N155" s="47">
        <v>156691.2</v>
      </c>
      <c r="O155" s="47"/>
      <c r="P155" s="47"/>
      <c r="Q155" s="47">
        <v>200000</v>
      </c>
      <c r="R155" s="47"/>
      <c r="S155" s="47"/>
      <c r="T155" s="47">
        <v>-6323.94</v>
      </c>
      <c r="U155" s="47">
        <v>100508.36</v>
      </c>
      <c r="V155" s="47">
        <v>14879.04</v>
      </c>
      <c r="W155" s="47"/>
      <c r="X155" s="47"/>
      <c r="Y155" s="47">
        <v>148969.78</v>
      </c>
      <c r="Z155" s="47">
        <v>501961.97</v>
      </c>
      <c r="AA155" s="47"/>
      <c r="AB155" s="47"/>
      <c r="AC155" s="47">
        <f>Y155+Z155</f>
        <v>650931.75</v>
      </c>
      <c r="AD155" s="47"/>
      <c r="AE155" s="47"/>
      <c r="AF155" s="176">
        <v>0</v>
      </c>
      <c r="AG155" s="176"/>
      <c r="AH155" s="176"/>
      <c r="AI155" s="176">
        <v>0</v>
      </c>
    </row>
    <row r="156" spans="1:35" s="3" customFormat="1" ht="33" customHeight="1">
      <c r="A156" s="10" t="s">
        <v>142</v>
      </c>
      <c r="B156" s="95" t="s">
        <v>288</v>
      </c>
      <c r="C156" s="96" t="s">
        <v>7</v>
      </c>
      <c r="D156" s="88">
        <v>1</v>
      </c>
      <c r="E156" s="88">
        <v>11</v>
      </c>
      <c r="F156" s="88">
        <v>1</v>
      </c>
      <c r="G156" s="88">
        <v>902</v>
      </c>
      <c r="H156" s="88">
        <v>12500</v>
      </c>
      <c r="I156" s="88">
        <v>81740</v>
      </c>
      <c r="J156" s="89"/>
      <c r="K156" s="37">
        <f>K160+K157+K163</f>
        <v>342105.26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>
        <f>AC160+AC157+AC163</f>
        <v>450120</v>
      </c>
      <c r="AD156" s="37"/>
      <c r="AE156" s="37"/>
      <c r="AF156" s="175">
        <f>AF160+AF157+AF163</f>
        <v>0</v>
      </c>
      <c r="AG156" s="175"/>
      <c r="AH156" s="175"/>
      <c r="AI156" s="175">
        <f>AI160+AI157+AI163</f>
        <v>0</v>
      </c>
    </row>
    <row r="157" spans="1:35" ht="45.75" customHeight="1">
      <c r="A157" s="5" t="s">
        <v>133</v>
      </c>
      <c r="B157" s="99" t="s">
        <v>133</v>
      </c>
      <c r="C157" s="84" t="s">
        <v>7</v>
      </c>
      <c r="D157" s="85">
        <v>1</v>
      </c>
      <c r="E157" s="85">
        <v>11</v>
      </c>
      <c r="F157" s="85">
        <v>1</v>
      </c>
      <c r="G157" s="85">
        <v>902</v>
      </c>
      <c r="H157" s="85">
        <v>12500</v>
      </c>
      <c r="I157" s="85">
        <v>81740</v>
      </c>
      <c r="J157" s="100">
        <v>200</v>
      </c>
      <c r="K157" s="34">
        <f>K158</f>
        <v>242105.26</v>
      </c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>
        <f>AC158</f>
        <v>450120</v>
      </c>
      <c r="AD157" s="34"/>
      <c r="AE157" s="34"/>
      <c r="AF157" s="176">
        <f>AF158</f>
        <v>0</v>
      </c>
      <c r="AG157" s="176"/>
      <c r="AH157" s="176"/>
      <c r="AI157" s="176">
        <f>AI158</f>
        <v>0</v>
      </c>
    </row>
    <row r="158" spans="1:35" ht="45.75" customHeight="1">
      <c r="A158" s="5" t="s">
        <v>13</v>
      </c>
      <c r="B158" s="99" t="s">
        <v>13</v>
      </c>
      <c r="C158" s="84" t="s">
        <v>7</v>
      </c>
      <c r="D158" s="85">
        <v>1</v>
      </c>
      <c r="E158" s="85">
        <v>11</v>
      </c>
      <c r="F158" s="85">
        <v>1</v>
      </c>
      <c r="G158" s="85">
        <v>902</v>
      </c>
      <c r="H158" s="85">
        <v>12500</v>
      </c>
      <c r="I158" s="85">
        <v>81740</v>
      </c>
      <c r="J158" s="100">
        <v>240</v>
      </c>
      <c r="K158" s="34">
        <f>K159</f>
        <v>242105.26</v>
      </c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>
        <f>AC159</f>
        <v>450120</v>
      </c>
      <c r="AD158" s="34"/>
      <c r="AE158" s="34"/>
      <c r="AF158" s="176">
        <f>AF159</f>
        <v>0</v>
      </c>
      <c r="AG158" s="176"/>
      <c r="AH158" s="176"/>
      <c r="AI158" s="176">
        <f>AI159</f>
        <v>0</v>
      </c>
    </row>
    <row r="159" spans="1:35" ht="42.75" customHeight="1">
      <c r="A159" s="9" t="s">
        <v>134</v>
      </c>
      <c r="B159" s="99" t="s">
        <v>134</v>
      </c>
      <c r="C159" s="84" t="s">
        <v>7</v>
      </c>
      <c r="D159" s="85">
        <v>1</v>
      </c>
      <c r="E159" s="85">
        <v>11</v>
      </c>
      <c r="F159" s="85">
        <v>1</v>
      </c>
      <c r="G159" s="85">
        <v>902</v>
      </c>
      <c r="H159" s="85">
        <v>12500</v>
      </c>
      <c r="I159" s="85">
        <v>81740</v>
      </c>
      <c r="J159" s="100">
        <v>244</v>
      </c>
      <c r="K159" s="34">
        <f>342105.26-100000</f>
        <v>242105.26</v>
      </c>
      <c r="L159" s="34">
        <v>158000</v>
      </c>
      <c r="M159" s="34"/>
      <c r="N159" s="34">
        <v>111051</v>
      </c>
      <c r="O159" s="34">
        <v>158000</v>
      </c>
      <c r="P159" s="34"/>
      <c r="Q159" s="34"/>
      <c r="R159" s="34"/>
      <c r="S159" s="34"/>
      <c r="T159" s="34"/>
      <c r="U159" s="34"/>
      <c r="V159" s="34">
        <v>150120</v>
      </c>
      <c r="W159" s="34"/>
      <c r="X159" s="34"/>
      <c r="Y159" s="34"/>
      <c r="Z159" s="34"/>
      <c r="AA159" s="34"/>
      <c r="AB159" s="34">
        <v>150120</v>
      </c>
      <c r="AC159" s="34">
        <f>300000+AB159</f>
        <v>450120</v>
      </c>
      <c r="AD159" s="34"/>
      <c r="AE159" s="34"/>
      <c r="AF159" s="176">
        <v>0</v>
      </c>
      <c r="AG159" s="176"/>
      <c r="AH159" s="176"/>
      <c r="AI159" s="176">
        <v>0</v>
      </c>
    </row>
    <row r="160" spans="1:35" ht="38.25" hidden="1">
      <c r="A160" s="24" t="s">
        <v>141</v>
      </c>
      <c r="B160" s="76" t="s">
        <v>141</v>
      </c>
      <c r="C160" s="55" t="s">
        <v>7</v>
      </c>
      <c r="D160" s="56">
        <v>1</v>
      </c>
      <c r="E160" s="56">
        <v>11</v>
      </c>
      <c r="F160" s="56">
        <v>1</v>
      </c>
      <c r="G160" s="56">
        <v>902</v>
      </c>
      <c r="H160" s="56">
        <v>12500</v>
      </c>
      <c r="I160" s="85">
        <v>81740</v>
      </c>
      <c r="J160" s="57">
        <v>400</v>
      </c>
      <c r="K160" s="47">
        <f>K161</f>
        <v>0</v>
      </c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>
        <f>AC161</f>
        <v>0</v>
      </c>
      <c r="AD160" s="47"/>
      <c r="AE160" s="47"/>
      <c r="AF160" s="47">
        <f>AF161</f>
        <v>0</v>
      </c>
      <c r="AG160" s="47"/>
      <c r="AH160" s="47"/>
      <c r="AI160" s="47">
        <f>AI161</f>
        <v>0</v>
      </c>
    </row>
    <row r="161" spans="1:35" ht="12.75" hidden="1">
      <c r="A161" s="25" t="s">
        <v>44</v>
      </c>
      <c r="B161" s="54" t="s">
        <v>44</v>
      </c>
      <c r="C161" s="55" t="s">
        <v>7</v>
      </c>
      <c r="D161" s="56">
        <v>1</v>
      </c>
      <c r="E161" s="56">
        <v>11</v>
      </c>
      <c r="F161" s="56">
        <v>1</v>
      </c>
      <c r="G161" s="56">
        <v>902</v>
      </c>
      <c r="H161" s="56">
        <v>12500</v>
      </c>
      <c r="I161" s="85">
        <v>81740</v>
      </c>
      <c r="J161" s="57">
        <v>410</v>
      </c>
      <c r="K161" s="47">
        <f>K162</f>
        <v>0</v>
      </c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>
        <f>AC162</f>
        <v>0</v>
      </c>
      <c r="AD161" s="47"/>
      <c r="AE161" s="47"/>
      <c r="AF161" s="47">
        <f>AF162</f>
        <v>0</v>
      </c>
      <c r="AG161" s="47"/>
      <c r="AH161" s="47"/>
      <c r="AI161" s="47">
        <f>AI162</f>
        <v>0</v>
      </c>
    </row>
    <row r="162" spans="1:35" ht="51" hidden="1">
      <c r="A162" s="25" t="s">
        <v>84</v>
      </c>
      <c r="B162" s="54" t="s">
        <v>84</v>
      </c>
      <c r="C162" s="55" t="s">
        <v>7</v>
      </c>
      <c r="D162" s="56">
        <v>1</v>
      </c>
      <c r="E162" s="56">
        <v>11</v>
      </c>
      <c r="F162" s="56">
        <v>1</v>
      </c>
      <c r="G162" s="56">
        <v>902</v>
      </c>
      <c r="H162" s="56">
        <v>12500</v>
      </c>
      <c r="I162" s="85">
        <v>81740</v>
      </c>
      <c r="J162" s="57">
        <v>414</v>
      </c>
      <c r="K162" s="47">
        <v>0</v>
      </c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>
        <v>0</v>
      </c>
      <c r="AD162" s="47"/>
      <c r="AE162" s="47"/>
      <c r="AF162" s="47">
        <v>0</v>
      </c>
      <c r="AG162" s="47"/>
      <c r="AH162" s="47"/>
      <c r="AI162" s="47">
        <v>0</v>
      </c>
    </row>
    <row r="163" spans="1:35" s="40" customFormat="1" ht="12.75" hidden="1">
      <c r="A163" s="20" t="s">
        <v>15</v>
      </c>
      <c r="B163" s="54" t="s">
        <v>15</v>
      </c>
      <c r="C163" s="55" t="s">
        <v>7</v>
      </c>
      <c r="D163" s="56">
        <v>1</v>
      </c>
      <c r="E163" s="56">
        <v>11</v>
      </c>
      <c r="F163" s="56">
        <v>1</v>
      </c>
      <c r="G163" s="56">
        <v>902</v>
      </c>
      <c r="H163" s="56">
        <v>12500</v>
      </c>
      <c r="I163" s="56">
        <v>81740</v>
      </c>
      <c r="J163" s="57">
        <v>800</v>
      </c>
      <c r="K163" s="47">
        <f>K164</f>
        <v>100000</v>
      </c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>
        <f>AC164</f>
        <v>0</v>
      </c>
      <c r="AD163" s="47"/>
      <c r="AE163" s="47"/>
      <c r="AF163" s="47">
        <f>AF164</f>
        <v>0</v>
      </c>
      <c r="AG163" s="47"/>
      <c r="AH163" s="47"/>
      <c r="AI163" s="47">
        <f>AI164</f>
        <v>0</v>
      </c>
    </row>
    <row r="164" spans="1:35" s="40" customFormat="1" ht="12.75" hidden="1">
      <c r="A164" s="20" t="s">
        <v>200</v>
      </c>
      <c r="B164" s="54" t="s">
        <v>200</v>
      </c>
      <c r="C164" s="55" t="s">
        <v>7</v>
      </c>
      <c r="D164" s="56">
        <v>1</v>
      </c>
      <c r="E164" s="56">
        <v>11</v>
      </c>
      <c r="F164" s="56">
        <v>1</v>
      </c>
      <c r="G164" s="56">
        <v>902</v>
      </c>
      <c r="H164" s="56">
        <v>12500</v>
      </c>
      <c r="I164" s="56">
        <v>81740</v>
      </c>
      <c r="J164" s="57">
        <v>830</v>
      </c>
      <c r="K164" s="47">
        <f>K165</f>
        <v>100000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>
        <f>AC165</f>
        <v>0</v>
      </c>
      <c r="AD164" s="47"/>
      <c r="AE164" s="47"/>
      <c r="AF164" s="47">
        <f>AF165</f>
        <v>0</v>
      </c>
      <c r="AG164" s="47"/>
      <c r="AH164" s="47"/>
      <c r="AI164" s="47">
        <f>AI165</f>
        <v>0</v>
      </c>
    </row>
    <row r="165" spans="1:35" s="40" customFormat="1" ht="127.5" hidden="1">
      <c r="A165" s="20" t="s">
        <v>201</v>
      </c>
      <c r="B165" s="54" t="s">
        <v>201</v>
      </c>
      <c r="C165" s="55" t="s">
        <v>7</v>
      </c>
      <c r="D165" s="56">
        <v>1</v>
      </c>
      <c r="E165" s="56">
        <v>11</v>
      </c>
      <c r="F165" s="56">
        <v>1</v>
      </c>
      <c r="G165" s="56">
        <v>902</v>
      </c>
      <c r="H165" s="56">
        <v>12500</v>
      </c>
      <c r="I165" s="56">
        <v>81740</v>
      </c>
      <c r="J165" s="57">
        <v>831</v>
      </c>
      <c r="K165" s="47">
        <v>100000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>
        <v>0</v>
      </c>
      <c r="AD165" s="47"/>
      <c r="AE165" s="47"/>
      <c r="AF165" s="47">
        <v>0</v>
      </c>
      <c r="AG165" s="47"/>
      <c r="AH165" s="47"/>
      <c r="AI165" s="47">
        <v>0</v>
      </c>
    </row>
    <row r="166" spans="1:35" s="49" customFormat="1" ht="165" customHeight="1">
      <c r="A166" s="29" t="s">
        <v>85</v>
      </c>
      <c r="B166" s="115" t="s">
        <v>85</v>
      </c>
      <c r="C166" s="116" t="s">
        <v>7</v>
      </c>
      <c r="D166" s="117">
        <v>1</v>
      </c>
      <c r="E166" s="117">
        <v>11</v>
      </c>
      <c r="F166" s="117">
        <v>1</v>
      </c>
      <c r="G166" s="117">
        <v>902</v>
      </c>
      <c r="H166" s="117">
        <v>12510</v>
      </c>
      <c r="I166" s="117">
        <v>12510</v>
      </c>
      <c r="J166" s="118"/>
      <c r="K166" s="119">
        <f>K167</f>
        <v>75279.3</v>
      </c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>
        <f>AC167</f>
        <v>75279.3</v>
      </c>
      <c r="AD166" s="119"/>
      <c r="AE166" s="119"/>
      <c r="AF166" s="119">
        <f aca="true" t="shared" si="8" ref="AF166:AI168">AF167</f>
        <v>75279.3</v>
      </c>
      <c r="AG166" s="119"/>
      <c r="AH166" s="119"/>
      <c r="AI166" s="119">
        <f t="shared" si="8"/>
        <v>75279.3</v>
      </c>
    </row>
    <row r="167" spans="1:35" s="52" customFormat="1" ht="46.5" customHeight="1">
      <c r="A167" s="51" t="s">
        <v>133</v>
      </c>
      <c r="B167" s="120" t="s">
        <v>133</v>
      </c>
      <c r="C167" s="121" t="s">
        <v>7</v>
      </c>
      <c r="D167" s="122">
        <v>1</v>
      </c>
      <c r="E167" s="122">
        <v>11</v>
      </c>
      <c r="F167" s="122">
        <v>1</v>
      </c>
      <c r="G167" s="122">
        <v>902</v>
      </c>
      <c r="H167" s="122">
        <v>12510</v>
      </c>
      <c r="I167" s="122">
        <v>12510</v>
      </c>
      <c r="J167" s="123">
        <v>200</v>
      </c>
      <c r="K167" s="124">
        <f>K168</f>
        <v>75279.3</v>
      </c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>
        <f>AC168</f>
        <v>75279.3</v>
      </c>
      <c r="AD167" s="124"/>
      <c r="AE167" s="124"/>
      <c r="AF167" s="124">
        <f t="shared" si="8"/>
        <v>75279.3</v>
      </c>
      <c r="AG167" s="124"/>
      <c r="AH167" s="124"/>
      <c r="AI167" s="124">
        <f t="shared" si="8"/>
        <v>75279.3</v>
      </c>
    </row>
    <row r="168" spans="1:35" s="52" customFormat="1" ht="42.75" customHeight="1">
      <c r="A168" s="51" t="s">
        <v>13</v>
      </c>
      <c r="B168" s="120" t="s">
        <v>13</v>
      </c>
      <c r="C168" s="121" t="s">
        <v>7</v>
      </c>
      <c r="D168" s="122">
        <v>1</v>
      </c>
      <c r="E168" s="122">
        <v>11</v>
      </c>
      <c r="F168" s="122">
        <v>1</v>
      </c>
      <c r="G168" s="122">
        <v>902</v>
      </c>
      <c r="H168" s="122">
        <v>12510</v>
      </c>
      <c r="I168" s="122">
        <v>12510</v>
      </c>
      <c r="J168" s="123">
        <v>240</v>
      </c>
      <c r="K168" s="124">
        <f>K169</f>
        <v>75279.3</v>
      </c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>
        <f>AC169</f>
        <v>75279.3</v>
      </c>
      <c r="AD168" s="124"/>
      <c r="AE168" s="124"/>
      <c r="AF168" s="124">
        <f t="shared" si="8"/>
        <v>75279.3</v>
      </c>
      <c r="AG168" s="124"/>
      <c r="AH168" s="124"/>
      <c r="AI168" s="124">
        <f t="shared" si="8"/>
        <v>75279.3</v>
      </c>
    </row>
    <row r="169" spans="1:35" s="52" customFormat="1" ht="41.25" customHeight="1">
      <c r="A169" s="50" t="s">
        <v>134</v>
      </c>
      <c r="B169" s="120" t="s">
        <v>134</v>
      </c>
      <c r="C169" s="121" t="s">
        <v>7</v>
      </c>
      <c r="D169" s="122">
        <v>1</v>
      </c>
      <c r="E169" s="122">
        <v>11</v>
      </c>
      <c r="F169" s="122">
        <v>1</v>
      </c>
      <c r="G169" s="122">
        <v>902</v>
      </c>
      <c r="H169" s="122">
        <v>12510</v>
      </c>
      <c r="I169" s="122">
        <v>12510</v>
      </c>
      <c r="J169" s="123">
        <v>244</v>
      </c>
      <c r="K169" s="124">
        <v>75279.3</v>
      </c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>
        <v>75279.3</v>
      </c>
      <c r="AD169" s="124"/>
      <c r="AE169" s="124"/>
      <c r="AF169" s="124">
        <f>AC169</f>
        <v>75279.3</v>
      </c>
      <c r="AG169" s="124"/>
      <c r="AH169" s="124"/>
      <c r="AI169" s="124">
        <f>AF169</f>
        <v>75279.3</v>
      </c>
    </row>
    <row r="170" spans="1:35" s="3" customFormat="1" ht="27.75" customHeight="1">
      <c r="A170" s="6" t="s">
        <v>45</v>
      </c>
      <c r="B170" s="95" t="s">
        <v>289</v>
      </c>
      <c r="C170" s="96" t="s">
        <v>7</v>
      </c>
      <c r="D170" s="88">
        <v>1</v>
      </c>
      <c r="E170" s="88">
        <v>11</v>
      </c>
      <c r="F170" s="88">
        <v>1</v>
      </c>
      <c r="G170" s="88">
        <v>902</v>
      </c>
      <c r="H170" s="88">
        <v>12610</v>
      </c>
      <c r="I170" s="88">
        <v>81690</v>
      </c>
      <c r="J170" s="89"/>
      <c r="K170" s="37">
        <f>K171</f>
        <v>13201848</v>
      </c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>
        <f>AC171</f>
        <v>13850190.24</v>
      </c>
      <c r="AD170" s="37"/>
      <c r="AE170" s="37"/>
      <c r="AF170" s="37">
        <f aca="true" t="shared" si="9" ref="AF170:AI172">AF171</f>
        <v>14750696</v>
      </c>
      <c r="AG170" s="37"/>
      <c r="AH170" s="37"/>
      <c r="AI170" s="37">
        <f t="shared" si="9"/>
        <v>15360775</v>
      </c>
    </row>
    <row r="171" spans="1:35" ht="42.75" customHeight="1">
      <c r="A171" s="5" t="s">
        <v>133</v>
      </c>
      <c r="B171" s="99" t="s">
        <v>133</v>
      </c>
      <c r="C171" s="84" t="s">
        <v>7</v>
      </c>
      <c r="D171" s="85">
        <v>1</v>
      </c>
      <c r="E171" s="85">
        <v>11</v>
      </c>
      <c r="F171" s="85">
        <v>1</v>
      </c>
      <c r="G171" s="85">
        <v>902</v>
      </c>
      <c r="H171" s="85">
        <v>12610</v>
      </c>
      <c r="I171" s="85">
        <v>81690</v>
      </c>
      <c r="J171" s="100">
        <v>200</v>
      </c>
      <c r="K171" s="34">
        <f>K172</f>
        <v>13201848</v>
      </c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>
        <f>AC172</f>
        <v>13850190.24</v>
      </c>
      <c r="AD171" s="34"/>
      <c r="AE171" s="34"/>
      <c r="AF171" s="34">
        <f t="shared" si="9"/>
        <v>14750696</v>
      </c>
      <c r="AG171" s="34"/>
      <c r="AH171" s="34"/>
      <c r="AI171" s="34">
        <f t="shared" si="9"/>
        <v>15360775</v>
      </c>
    </row>
    <row r="172" spans="1:35" ht="40.5" customHeight="1">
      <c r="A172" s="5" t="s">
        <v>13</v>
      </c>
      <c r="B172" s="99" t="s">
        <v>13</v>
      </c>
      <c r="C172" s="84" t="s">
        <v>7</v>
      </c>
      <c r="D172" s="85">
        <v>1</v>
      </c>
      <c r="E172" s="85">
        <v>11</v>
      </c>
      <c r="F172" s="85">
        <v>1</v>
      </c>
      <c r="G172" s="85">
        <v>902</v>
      </c>
      <c r="H172" s="85">
        <v>12610</v>
      </c>
      <c r="I172" s="85">
        <v>81690</v>
      </c>
      <c r="J172" s="100">
        <v>240</v>
      </c>
      <c r="K172" s="34">
        <f>K173</f>
        <v>13201848</v>
      </c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>
        <f>AC173</f>
        <v>13850190.24</v>
      </c>
      <c r="AD172" s="34"/>
      <c r="AE172" s="34"/>
      <c r="AF172" s="34">
        <f t="shared" si="9"/>
        <v>14750696</v>
      </c>
      <c r="AG172" s="34"/>
      <c r="AH172" s="34"/>
      <c r="AI172" s="34">
        <f t="shared" si="9"/>
        <v>15360775</v>
      </c>
    </row>
    <row r="173" spans="1:35" ht="41.25" customHeight="1">
      <c r="A173" s="9" t="s">
        <v>134</v>
      </c>
      <c r="B173" s="99" t="s">
        <v>134</v>
      </c>
      <c r="C173" s="84" t="s">
        <v>7</v>
      </c>
      <c r="D173" s="85">
        <v>1</v>
      </c>
      <c r="E173" s="85">
        <v>11</v>
      </c>
      <c r="F173" s="85">
        <v>1</v>
      </c>
      <c r="G173" s="85">
        <v>902</v>
      </c>
      <c r="H173" s="85">
        <v>12610</v>
      </c>
      <c r="I173" s="85">
        <v>81690</v>
      </c>
      <c r="J173" s="100">
        <v>244</v>
      </c>
      <c r="K173" s="34">
        <v>13201848</v>
      </c>
      <c r="L173" s="34"/>
      <c r="M173" s="34"/>
      <c r="N173" s="34"/>
      <c r="O173" s="34">
        <v>84982</v>
      </c>
      <c r="P173" s="34"/>
      <c r="Q173" s="34"/>
      <c r="R173" s="34"/>
      <c r="S173" s="34"/>
      <c r="T173" s="34">
        <v>318621</v>
      </c>
      <c r="U173" s="34"/>
      <c r="V173" s="34">
        <v>94500</v>
      </c>
      <c r="W173" s="34"/>
      <c r="X173" s="34"/>
      <c r="Y173" s="34"/>
      <c r="Z173" s="34"/>
      <c r="AA173" s="34"/>
      <c r="AB173" s="34"/>
      <c r="AC173" s="34">
        <v>13850190.24</v>
      </c>
      <c r="AD173" s="34"/>
      <c r="AE173" s="34"/>
      <c r="AF173" s="34">
        <v>14750696</v>
      </c>
      <c r="AG173" s="34"/>
      <c r="AH173" s="34"/>
      <c r="AI173" s="34">
        <v>15360775</v>
      </c>
    </row>
    <row r="174" spans="1:35" s="3" customFormat="1" ht="15" customHeight="1">
      <c r="A174" s="6" t="s">
        <v>46</v>
      </c>
      <c r="B174" s="95" t="s">
        <v>290</v>
      </c>
      <c r="C174" s="96" t="s">
        <v>7</v>
      </c>
      <c r="D174" s="88">
        <v>1</v>
      </c>
      <c r="E174" s="88">
        <v>11</v>
      </c>
      <c r="F174" s="88">
        <v>1</v>
      </c>
      <c r="G174" s="88">
        <v>902</v>
      </c>
      <c r="H174" s="88">
        <v>12620</v>
      </c>
      <c r="I174" s="88">
        <v>81700</v>
      </c>
      <c r="J174" s="89"/>
      <c r="K174" s="37">
        <f>K175</f>
        <v>2500000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>
        <f>AC175</f>
        <v>3000000</v>
      </c>
      <c r="AD174" s="37"/>
      <c r="AE174" s="37"/>
      <c r="AF174" s="37">
        <f aca="true" t="shared" si="10" ref="AF174:AI176">AF175</f>
        <v>2500000</v>
      </c>
      <c r="AG174" s="37"/>
      <c r="AH174" s="37"/>
      <c r="AI174" s="37">
        <f t="shared" si="10"/>
        <v>2500000</v>
      </c>
    </row>
    <row r="175" spans="1:35" ht="53.25" customHeight="1">
      <c r="A175" s="5" t="s">
        <v>133</v>
      </c>
      <c r="B175" s="99" t="s">
        <v>133</v>
      </c>
      <c r="C175" s="84" t="s">
        <v>7</v>
      </c>
      <c r="D175" s="85">
        <v>1</v>
      </c>
      <c r="E175" s="85">
        <v>11</v>
      </c>
      <c r="F175" s="85">
        <v>1</v>
      </c>
      <c r="G175" s="85">
        <v>902</v>
      </c>
      <c r="H175" s="85">
        <v>12620</v>
      </c>
      <c r="I175" s="85">
        <v>81700</v>
      </c>
      <c r="J175" s="100">
        <v>200</v>
      </c>
      <c r="K175" s="34">
        <f>K176</f>
        <v>2500000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>
        <f>AC176</f>
        <v>3000000</v>
      </c>
      <c r="AD175" s="34"/>
      <c r="AE175" s="34"/>
      <c r="AF175" s="34">
        <f t="shared" si="10"/>
        <v>2500000</v>
      </c>
      <c r="AG175" s="34"/>
      <c r="AH175" s="34"/>
      <c r="AI175" s="34">
        <f t="shared" si="10"/>
        <v>2500000</v>
      </c>
    </row>
    <row r="176" spans="1:35" ht="48" customHeight="1">
      <c r="A176" s="5" t="s">
        <v>13</v>
      </c>
      <c r="B176" s="99" t="s">
        <v>13</v>
      </c>
      <c r="C176" s="84" t="s">
        <v>7</v>
      </c>
      <c r="D176" s="85">
        <v>1</v>
      </c>
      <c r="E176" s="85">
        <v>11</v>
      </c>
      <c r="F176" s="85">
        <v>1</v>
      </c>
      <c r="G176" s="85">
        <v>902</v>
      </c>
      <c r="H176" s="85">
        <v>12620</v>
      </c>
      <c r="I176" s="85">
        <v>81700</v>
      </c>
      <c r="J176" s="100">
        <v>240</v>
      </c>
      <c r="K176" s="34">
        <f>K177</f>
        <v>2500000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>
        <f>AC177</f>
        <v>3000000</v>
      </c>
      <c r="AD176" s="34"/>
      <c r="AE176" s="34"/>
      <c r="AF176" s="34">
        <f t="shared" si="10"/>
        <v>2500000</v>
      </c>
      <c r="AG176" s="34"/>
      <c r="AH176" s="34"/>
      <c r="AI176" s="34">
        <f t="shared" si="10"/>
        <v>2500000</v>
      </c>
    </row>
    <row r="177" spans="1:35" ht="46.5" customHeight="1">
      <c r="A177" s="9" t="s">
        <v>134</v>
      </c>
      <c r="B177" s="99" t="s">
        <v>134</v>
      </c>
      <c r="C177" s="84" t="s">
        <v>7</v>
      </c>
      <c r="D177" s="85">
        <v>1</v>
      </c>
      <c r="E177" s="85">
        <v>11</v>
      </c>
      <c r="F177" s="85">
        <v>1</v>
      </c>
      <c r="G177" s="85">
        <v>902</v>
      </c>
      <c r="H177" s="85">
        <v>12620</v>
      </c>
      <c r="I177" s="85">
        <v>81700</v>
      </c>
      <c r="J177" s="100">
        <v>244</v>
      </c>
      <c r="K177" s="34">
        <v>2500000</v>
      </c>
      <c r="L177" s="34">
        <v>1000000</v>
      </c>
      <c r="M177" s="34"/>
      <c r="N177" s="34"/>
      <c r="O177" s="34"/>
      <c r="P177" s="34">
        <v>-423948.14</v>
      </c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>
        <v>500000</v>
      </c>
      <c r="AB177" s="34"/>
      <c r="AC177" s="34">
        <f>2500000+AA177</f>
        <v>3000000</v>
      </c>
      <c r="AD177" s="34"/>
      <c r="AE177" s="34"/>
      <c r="AF177" s="34">
        <v>2500000</v>
      </c>
      <c r="AG177" s="34"/>
      <c r="AH177" s="34"/>
      <c r="AI177" s="34">
        <v>2500000</v>
      </c>
    </row>
    <row r="178" spans="1:35" s="3" customFormat="1" ht="33" customHeight="1">
      <c r="A178" s="6" t="s">
        <v>47</v>
      </c>
      <c r="B178" s="95" t="s">
        <v>291</v>
      </c>
      <c r="C178" s="96" t="s">
        <v>7</v>
      </c>
      <c r="D178" s="88">
        <v>1</v>
      </c>
      <c r="E178" s="88">
        <v>11</v>
      </c>
      <c r="F178" s="88">
        <v>1</v>
      </c>
      <c r="G178" s="88">
        <v>902</v>
      </c>
      <c r="H178" s="88">
        <v>12630</v>
      </c>
      <c r="I178" s="88">
        <v>81710</v>
      </c>
      <c r="J178" s="89"/>
      <c r="K178" s="37">
        <f>K179</f>
        <v>1300000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>
        <f>AC179</f>
        <v>1095887</v>
      </c>
      <c r="AD178" s="37"/>
      <c r="AE178" s="37"/>
      <c r="AF178" s="37">
        <f>AF179</f>
        <v>1095887</v>
      </c>
      <c r="AG178" s="37"/>
      <c r="AH178" s="37"/>
      <c r="AI178" s="37">
        <f>AI179</f>
        <v>1095887</v>
      </c>
    </row>
    <row r="179" spans="1:35" ht="52.5" customHeight="1">
      <c r="A179" s="5" t="s">
        <v>133</v>
      </c>
      <c r="B179" s="99" t="s">
        <v>133</v>
      </c>
      <c r="C179" s="84" t="s">
        <v>7</v>
      </c>
      <c r="D179" s="85">
        <v>1</v>
      </c>
      <c r="E179" s="85">
        <v>11</v>
      </c>
      <c r="F179" s="85">
        <v>1</v>
      </c>
      <c r="G179" s="85">
        <v>902</v>
      </c>
      <c r="H179" s="85">
        <v>12630</v>
      </c>
      <c r="I179" s="85">
        <v>81710</v>
      </c>
      <c r="J179" s="100">
        <v>200</v>
      </c>
      <c r="K179" s="34">
        <f>K180</f>
        <v>1300000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>
        <f>AC180</f>
        <v>1095887</v>
      </c>
      <c r="AD179" s="34"/>
      <c r="AE179" s="34"/>
      <c r="AF179" s="34">
        <f>AF180</f>
        <v>1095887</v>
      </c>
      <c r="AG179" s="34"/>
      <c r="AH179" s="34"/>
      <c r="AI179" s="34">
        <f>AI180</f>
        <v>1095887</v>
      </c>
    </row>
    <row r="180" spans="1:35" ht="51.75" customHeight="1">
      <c r="A180" s="5" t="s">
        <v>13</v>
      </c>
      <c r="B180" s="99" t="s">
        <v>13</v>
      </c>
      <c r="C180" s="84" t="s">
        <v>7</v>
      </c>
      <c r="D180" s="85">
        <v>1</v>
      </c>
      <c r="E180" s="85">
        <v>11</v>
      </c>
      <c r="F180" s="85">
        <v>1</v>
      </c>
      <c r="G180" s="85">
        <v>902</v>
      </c>
      <c r="H180" s="85">
        <v>12630</v>
      </c>
      <c r="I180" s="85">
        <v>81710</v>
      </c>
      <c r="J180" s="100">
        <v>240</v>
      </c>
      <c r="K180" s="34">
        <f>K181</f>
        <v>1300000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>
        <f>AC181</f>
        <v>1095887</v>
      </c>
      <c r="AD180" s="34"/>
      <c r="AE180" s="34"/>
      <c r="AF180" s="34">
        <f>AF181</f>
        <v>1095887</v>
      </c>
      <c r="AG180" s="34"/>
      <c r="AH180" s="34"/>
      <c r="AI180" s="34">
        <f>AI181</f>
        <v>1095887</v>
      </c>
    </row>
    <row r="181" spans="1:35" ht="46.5" customHeight="1">
      <c r="A181" s="9" t="s">
        <v>134</v>
      </c>
      <c r="B181" s="99" t="s">
        <v>134</v>
      </c>
      <c r="C181" s="84" t="s">
        <v>7</v>
      </c>
      <c r="D181" s="85">
        <v>1</v>
      </c>
      <c r="E181" s="85">
        <v>11</v>
      </c>
      <c r="F181" s="85">
        <v>1</v>
      </c>
      <c r="G181" s="85">
        <v>902</v>
      </c>
      <c r="H181" s="85">
        <v>12630</v>
      </c>
      <c r="I181" s="85">
        <v>81710</v>
      </c>
      <c r="J181" s="100">
        <v>244</v>
      </c>
      <c r="K181" s="34">
        <v>1300000</v>
      </c>
      <c r="L181" s="34"/>
      <c r="M181" s="34">
        <v>2000000</v>
      </c>
      <c r="N181" s="34"/>
      <c r="O181" s="34">
        <v>446524</v>
      </c>
      <c r="P181" s="34"/>
      <c r="Q181" s="34"/>
      <c r="R181" s="34">
        <v>-554541.6</v>
      </c>
      <c r="S181" s="34">
        <v>-245458.4</v>
      </c>
      <c r="T181" s="34">
        <v>239719.31</v>
      </c>
      <c r="U181" s="34"/>
      <c r="V181" s="34"/>
      <c r="W181" s="34"/>
      <c r="X181" s="34"/>
      <c r="Y181" s="34"/>
      <c r="Z181" s="34"/>
      <c r="AA181" s="34"/>
      <c r="AB181" s="34"/>
      <c r="AC181" s="34">
        <v>1095887</v>
      </c>
      <c r="AD181" s="34"/>
      <c r="AE181" s="34"/>
      <c r="AF181" s="34">
        <v>1095887</v>
      </c>
      <c r="AG181" s="34"/>
      <c r="AH181" s="34"/>
      <c r="AI181" s="34">
        <v>1095887</v>
      </c>
    </row>
    <row r="182" spans="1:35" ht="47.25" customHeight="1">
      <c r="A182" s="9"/>
      <c r="B182" s="95" t="s">
        <v>292</v>
      </c>
      <c r="C182" s="96" t="s">
        <v>7</v>
      </c>
      <c r="D182" s="88">
        <v>1</v>
      </c>
      <c r="E182" s="88">
        <v>11</v>
      </c>
      <c r="F182" s="88">
        <v>1</v>
      </c>
      <c r="G182" s="88">
        <v>902</v>
      </c>
      <c r="H182" s="88">
        <v>12630</v>
      </c>
      <c r="I182" s="88">
        <v>81720</v>
      </c>
      <c r="J182" s="89"/>
      <c r="K182" s="37">
        <f>K183</f>
        <v>1300000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>
        <f>AC183</f>
        <v>1000000</v>
      </c>
      <c r="AD182" s="37"/>
      <c r="AE182" s="37"/>
      <c r="AF182" s="37">
        <f>AF183</f>
        <v>1000000</v>
      </c>
      <c r="AG182" s="37"/>
      <c r="AH182" s="37"/>
      <c r="AI182" s="37">
        <f>AI183</f>
        <v>1000000</v>
      </c>
    </row>
    <row r="183" spans="1:35" ht="46.5" customHeight="1">
      <c r="A183" s="9"/>
      <c r="B183" s="99" t="s">
        <v>133</v>
      </c>
      <c r="C183" s="84" t="s">
        <v>7</v>
      </c>
      <c r="D183" s="85">
        <v>1</v>
      </c>
      <c r="E183" s="85">
        <v>11</v>
      </c>
      <c r="F183" s="85">
        <v>1</v>
      </c>
      <c r="G183" s="85">
        <v>902</v>
      </c>
      <c r="H183" s="85">
        <v>12630</v>
      </c>
      <c r="I183" s="85">
        <v>81720</v>
      </c>
      <c r="J183" s="100">
        <v>200</v>
      </c>
      <c r="K183" s="34">
        <f>K184</f>
        <v>1300000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>
        <f>AC184</f>
        <v>1000000</v>
      </c>
      <c r="AD183" s="34"/>
      <c r="AE183" s="34"/>
      <c r="AF183" s="34">
        <f>AF184</f>
        <v>1000000</v>
      </c>
      <c r="AG183" s="34"/>
      <c r="AH183" s="34"/>
      <c r="AI183" s="34">
        <f>AI184</f>
        <v>1000000</v>
      </c>
    </row>
    <row r="184" spans="1:35" ht="48" customHeight="1">
      <c r="A184" s="9"/>
      <c r="B184" s="99" t="s">
        <v>13</v>
      </c>
      <c r="C184" s="84" t="s">
        <v>7</v>
      </c>
      <c r="D184" s="85">
        <v>1</v>
      </c>
      <c r="E184" s="85">
        <v>11</v>
      </c>
      <c r="F184" s="85">
        <v>1</v>
      </c>
      <c r="G184" s="85">
        <v>902</v>
      </c>
      <c r="H184" s="85">
        <v>12630</v>
      </c>
      <c r="I184" s="85">
        <v>81720</v>
      </c>
      <c r="J184" s="100">
        <v>240</v>
      </c>
      <c r="K184" s="34">
        <f>K185</f>
        <v>1300000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>
        <f>AC185</f>
        <v>1000000</v>
      </c>
      <c r="AD184" s="34"/>
      <c r="AE184" s="34"/>
      <c r="AF184" s="34">
        <f>AF185</f>
        <v>1000000</v>
      </c>
      <c r="AG184" s="34"/>
      <c r="AH184" s="34"/>
      <c r="AI184" s="34">
        <f>AI185</f>
        <v>1000000</v>
      </c>
    </row>
    <row r="185" spans="1:35" ht="44.25" customHeight="1">
      <c r="A185" s="9"/>
      <c r="B185" s="99" t="s">
        <v>134</v>
      </c>
      <c r="C185" s="84" t="s">
        <v>7</v>
      </c>
      <c r="D185" s="85">
        <v>1</v>
      </c>
      <c r="E185" s="85">
        <v>11</v>
      </c>
      <c r="F185" s="85">
        <v>1</v>
      </c>
      <c r="G185" s="85">
        <v>902</v>
      </c>
      <c r="H185" s="85">
        <v>12630</v>
      </c>
      <c r="I185" s="85">
        <v>81720</v>
      </c>
      <c r="J185" s="100">
        <v>244</v>
      </c>
      <c r="K185" s="34">
        <v>1300000</v>
      </c>
      <c r="L185" s="34"/>
      <c r="M185" s="34">
        <v>2000000</v>
      </c>
      <c r="N185" s="34"/>
      <c r="O185" s="34">
        <v>446524</v>
      </c>
      <c r="P185" s="34"/>
      <c r="Q185" s="34"/>
      <c r="R185" s="34">
        <v>-554541.6</v>
      </c>
      <c r="S185" s="34">
        <v>-245458.4</v>
      </c>
      <c r="T185" s="34">
        <v>239719.31</v>
      </c>
      <c r="U185" s="34"/>
      <c r="V185" s="34"/>
      <c r="W185" s="34"/>
      <c r="X185" s="34"/>
      <c r="Y185" s="34"/>
      <c r="Z185" s="34"/>
      <c r="AA185" s="34"/>
      <c r="AB185" s="34"/>
      <c r="AC185" s="34">
        <v>1000000</v>
      </c>
      <c r="AD185" s="34"/>
      <c r="AE185" s="34"/>
      <c r="AF185" s="34">
        <v>1000000</v>
      </c>
      <c r="AG185" s="34"/>
      <c r="AH185" s="34"/>
      <c r="AI185" s="34">
        <v>1000000</v>
      </c>
    </row>
    <row r="186" spans="1:35" s="3" customFormat="1" ht="29.25" customHeight="1">
      <c r="A186" s="6" t="s">
        <v>48</v>
      </c>
      <c r="B186" s="95" t="s">
        <v>293</v>
      </c>
      <c r="C186" s="96" t="s">
        <v>7</v>
      </c>
      <c r="D186" s="88">
        <v>1</v>
      </c>
      <c r="E186" s="88">
        <v>11</v>
      </c>
      <c r="F186" s="88">
        <v>1</v>
      </c>
      <c r="G186" s="88">
        <v>902</v>
      </c>
      <c r="H186" s="88">
        <v>12640</v>
      </c>
      <c r="I186" s="88">
        <v>81730</v>
      </c>
      <c r="J186" s="89"/>
      <c r="K186" s="37">
        <f>K187+K190</f>
        <v>2500673.65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4">
        <v>0</v>
      </c>
      <c r="W186" s="34"/>
      <c r="X186" s="34"/>
      <c r="Y186" s="34"/>
      <c r="Z186" s="34"/>
      <c r="AA186" s="34"/>
      <c r="AB186" s="34"/>
      <c r="AC186" s="37">
        <f>AC187+AC190+V186</f>
        <v>3117255.58</v>
      </c>
      <c r="AD186" s="37"/>
      <c r="AE186" s="37"/>
      <c r="AF186" s="37">
        <f>AF187+AF190</f>
        <v>2443133</v>
      </c>
      <c r="AG186" s="37"/>
      <c r="AH186" s="37"/>
      <c r="AI186" s="37">
        <f>AI187+AI190</f>
        <v>2443133</v>
      </c>
    </row>
    <row r="187" spans="1:35" ht="52.5" customHeight="1">
      <c r="A187" s="5" t="s">
        <v>133</v>
      </c>
      <c r="B187" s="99" t="s">
        <v>133</v>
      </c>
      <c r="C187" s="84" t="s">
        <v>7</v>
      </c>
      <c r="D187" s="85">
        <v>1</v>
      </c>
      <c r="E187" s="85">
        <v>11</v>
      </c>
      <c r="F187" s="85">
        <v>1</v>
      </c>
      <c r="G187" s="85">
        <v>902</v>
      </c>
      <c r="H187" s="85">
        <v>12640</v>
      </c>
      <c r="I187" s="85">
        <v>81730</v>
      </c>
      <c r="J187" s="100">
        <v>200</v>
      </c>
      <c r="K187" s="34">
        <f>K188</f>
        <v>2500673.65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>
        <f>AC188</f>
        <v>3117255.58</v>
      </c>
      <c r="AD187" s="34"/>
      <c r="AE187" s="34"/>
      <c r="AF187" s="34">
        <f>AF188</f>
        <v>2443133</v>
      </c>
      <c r="AG187" s="34"/>
      <c r="AH187" s="34"/>
      <c r="AI187" s="34">
        <f>AI188</f>
        <v>2443133</v>
      </c>
    </row>
    <row r="188" spans="1:35" ht="48.75" customHeight="1">
      <c r="A188" s="5" t="s">
        <v>13</v>
      </c>
      <c r="B188" s="99" t="s">
        <v>13</v>
      </c>
      <c r="C188" s="84" t="s">
        <v>7</v>
      </c>
      <c r="D188" s="85">
        <v>1</v>
      </c>
      <c r="E188" s="85">
        <v>11</v>
      </c>
      <c r="F188" s="85">
        <v>1</v>
      </c>
      <c r="G188" s="85">
        <v>902</v>
      </c>
      <c r="H188" s="85">
        <v>12640</v>
      </c>
      <c r="I188" s="85">
        <v>81730</v>
      </c>
      <c r="J188" s="100">
        <v>240</v>
      </c>
      <c r="K188" s="34">
        <f>K189</f>
        <v>2500673.65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>
        <f>AC189</f>
        <v>3117255.58</v>
      </c>
      <c r="AD188" s="34"/>
      <c r="AE188" s="34"/>
      <c r="AF188" s="34">
        <f>AF189</f>
        <v>2443133</v>
      </c>
      <c r="AG188" s="34"/>
      <c r="AH188" s="34"/>
      <c r="AI188" s="34">
        <f>AI189</f>
        <v>2443133</v>
      </c>
    </row>
    <row r="189" spans="1:35" ht="50.25" customHeight="1">
      <c r="A189" s="9" t="s">
        <v>134</v>
      </c>
      <c r="B189" s="99" t="s">
        <v>134</v>
      </c>
      <c r="C189" s="84" t="s">
        <v>7</v>
      </c>
      <c r="D189" s="85">
        <v>1</v>
      </c>
      <c r="E189" s="85">
        <v>11</v>
      </c>
      <c r="F189" s="85">
        <v>1</v>
      </c>
      <c r="G189" s="85">
        <v>902</v>
      </c>
      <c r="H189" s="85">
        <v>12640</v>
      </c>
      <c r="I189" s="85">
        <v>81730</v>
      </c>
      <c r="J189" s="100">
        <v>244</v>
      </c>
      <c r="K189" s="34">
        <v>2500673.65</v>
      </c>
      <c r="L189" s="34">
        <v>1000000</v>
      </c>
      <c r="M189" s="34"/>
      <c r="N189" s="34"/>
      <c r="O189" s="34"/>
      <c r="P189" s="34">
        <v>453747</v>
      </c>
      <c r="Q189" s="34"/>
      <c r="R189" s="34"/>
      <c r="S189" s="34">
        <v>-512450.01</v>
      </c>
      <c r="T189" s="34"/>
      <c r="U189" s="34">
        <v>7700000</v>
      </c>
      <c r="V189" s="34">
        <v>-9298619.39</v>
      </c>
      <c r="W189" s="34"/>
      <c r="X189" s="34"/>
      <c r="Y189" s="34"/>
      <c r="Z189" s="34"/>
      <c r="AA189" s="34"/>
      <c r="AB189" s="34">
        <v>321182.58</v>
      </c>
      <c r="AC189" s="34">
        <f>2796073+AB189</f>
        <v>3117255.58</v>
      </c>
      <c r="AD189" s="34"/>
      <c r="AE189" s="34"/>
      <c r="AF189" s="34">
        <v>2443133</v>
      </c>
      <c r="AG189" s="34"/>
      <c r="AH189" s="34"/>
      <c r="AI189" s="34">
        <v>2443133</v>
      </c>
    </row>
    <row r="190" spans="1:35" ht="12.75" hidden="1">
      <c r="A190" s="20" t="s">
        <v>15</v>
      </c>
      <c r="B190" s="54" t="s">
        <v>15</v>
      </c>
      <c r="C190" s="55" t="s">
        <v>7</v>
      </c>
      <c r="D190" s="56">
        <v>1</v>
      </c>
      <c r="E190" s="56">
        <v>11</v>
      </c>
      <c r="F190" s="56">
        <v>1</v>
      </c>
      <c r="G190" s="56">
        <v>902</v>
      </c>
      <c r="H190" s="56">
        <v>12640</v>
      </c>
      <c r="I190" s="56">
        <v>12640</v>
      </c>
      <c r="J190" s="57">
        <v>800</v>
      </c>
      <c r="K190" s="47">
        <f>K191</f>
        <v>0</v>
      </c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>
        <f>AC191</f>
        <v>0</v>
      </c>
      <c r="AD190" s="47"/>
      <c r="AE190" s="47"/>
      <c r="AF190" s="47">
        <f>AF191</f>
        <v>0</v>
      </c>
      <c r="AG190" s="47"/>
      <c r="AH190" s="47"/>
      <c r="AI190" s="47">
        <f>AI191</f>
        <v>0</v>
      </c>
    </row>
    <row r="191" spans="1:35" ht="12.75" hidden="1">
      <c r="A191" s="20" t="s">
        <v>200</v>
      </c>
      <c r="B191" s="54" t="s">
        <v>200</v>
      </c>
      <c r="C191" s="55" t="s">
        <v>7</v>
      </c>
      <c r="D191" s="56">
        <v>1</v>
      </c>
      <c r="E191" s="56">
        <v>11</v>
      </c>
      <c r="F191" s="56">
        <v>1</v>
      </c>
      <c r="G191" s="56">
        <v>902</v>
      </c>
      <c r="H191" s="56">
        <v>12640</v>
      </c>
      <c r="I191" s="56">
        <v>12640</v>
      </c>
      <c r="J191" s="57">
        <v>830</v>
      </c>
      <c r="K191" s="47">
        <f>K192</f>
        <v>0</v>
      </c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>
        <f>AC192</f>
        <v>0</v>
      </c>
      <c r="AD191" s="47"/>
      <c r="AE191" s="47"/>
      <c r="AF191" s="47">
        <f>AF192</f>
        <v>0</v>
      </c>
      <c r="AG191" s="47"/>
      <c r="AH191" s="47"/>
      <c r="AI191" s="47">
        <f>AI192</f>
        <v>0</v>
      </c>
    </row>
    <row r="192" spans="1:35" ht="127.5" hidden="1">
      <c r="A192" s="20" t="s">
        <v>201</v>
      </c>
      <c r="B192" s="54" t="s">
        <v>201</v>
      </c>
      <c r="C192" s="55" t="s">
        <v>7</v>
      </c>
      <c r="D192" s="56">
        <v>1</v>
      </c>
      <c r="E192" s="56">
        <v>11</v>
      </c>
      <c r="F192" s="56">
        <v>1</v>
      </c>
      <c r="G192" s="56">
        <v>902</v>
      </c>
      <c r="H192" s="56">
        <v>12640</v>
      </c>
      <c r="I192" s="56">
        <v>12640</v>
      </c>
      <c r="J192" s="57">
        <v>831</v>
      </c>
      <c r="K192" s="47">
        <v>0</v>
      </c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>
        <v>0</v>
      </c>
      <c r="AD192" s="47"/>
      <c r="AE192" s="47"/>
      <c r="AF192" s="47">
        <v>0</v>
      </c>
      <c r="AG192" s="47"/>
      <c r="AH192" s="47"/>
      <c r="AI192" s="47">
        <v>0</v>
      </c>
    </row>
    <row r="193" spans="1:35" s="44" customFormat="1" ht="25.5" hidden="1">
      <c r="A193" s="19" t="s">
        <v>121</v>
      </c>
      <c r="B193" s="125" t="s">
        <v>287</v>
      </c>
      <c r="C193" s="73" t="s">
        <v>7</v>
      </c>
      <c r="D193" s="64">
        <v>1</v>
      </c>
      <c r="E193" s="64">
        <v>11</v>
      </c>
      <c r="F193" s="64">
        <v>1</v>
      </c>
      <c r="G193" s="64">
        <v>902</v>
      </c>
      <c r="H193" s="64">
        <v>12650</v>
      </c>
      <c r="I193" s="64">
        <v>81870</v>
      </c>
      <c r="J193" s="41"/>
      <c r="K193" s="42">
        <f>K194</f>
        <v>0</v>
      </c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>
        <f>AC194</f>
        <v>0</v>
      </c>
      <c r="AD193" s="42"/>
      <c r="AE193" s="42"/>
      <c r="AF193" s="42">
        <f aca="true" t="shared" si="11" ref="AF193:AI195">AF194</f>
        <v>0</v>
      </c>
      <c r="AG193" s="42"/>
      <c r="AH193" s="42"/>
      <c r="AI193" s="42">
        <f t="shared" si="11"/>
        <v>0</v>
      </c>
    </row>
    <row r="194" spans="1:35" s="40" customFormat="1" ht="38.25" hidden="1">
      <c r="A194" s="20" t="s">
        <v>133</v>
      </c>
      <c r="B194" s="54" t="s">
        <v>133</v>
      </c>
      <c r="C194" s="55" t="s">
        <v>7</v>
      </c>
      <c r="D194" s="56">
        <v>1</v>
      </c>
      <c r="E194" s="56">
        <v>11</v>
      </c>
      <c r="F194" s="56">
        <v>1</v>
      </c>
      <c r="G194" s="56">
        <v>902</v>
      </c>
      <c r="H194" s="56">
        <v>12650</v>
      </c>
      <c r="I194" s="56">
        <v>81870</v>
      </c>
      <c r="J194" s="57">
        <v>200</v>
      </c>
      <c r="K194" s="47">
        <f>K195</f>
        <v>0</v>
      </c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>
        <f>AC195</f>
        <v>0</v>
      </c>
      <c r="AD194" s="47"/>
      <c r="AE194" s="47"/>
      <c r="AF194" s="47">
        <f t="shared" si="11"/>
        <v>0</v>
      </c>
      <c r="AG194" s="47"/>
      <c r="AH194" s="47"/>
      <c r="AI194" s="47">
        <f t="shared" si="11"/>
        <v>0</v>
      </c>
    </row>
    <row r="195" spans="1:35" s="40" customFormat="1" ht="38.25" hidden="1">
      <c r="A195" s="25" t="s">
        <v>13</v>
      </c>
      <c r="B195" s="54" t="s">
        <v>13</v>
      </c>
      <c r="C195" s="55" t="s">
        <v>7</v>
      </c>
      <c r="D195" s="56">
        <v>1</v>
      </c>
      <c r="E195" s="56">
        <v>11</v>
      </c>
      <c r="F195" s="56">
        <v>1</v>
      </c>
      <c r="G195" s="56">
        <v>902</v>
      </c>
      <c r="H195" s="56">
        <v>12650</v>
      </c>
      <c r="I195" s="56">
        <v>81870</v>
      </c>
      <c r="J195" s="57">
        <v>240</v>
      </c>
      <c r="K195" s="47">
        <f>K196</f>
        <v>0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>
        <f>AC196</f>
        <v>0</v>
      </c>
      <c r="AD195" s="47"/>
      <c r="AE195" s="47"/>
      <c r="AF195" s="47">
        <f t="shared" si="11"/>
        <v>0</v>
      </c>
      <c r="AG195" s="47"/>
      <c r="AH195" s="47"/>
      <c r="AI195" s="47">
        <f t="shared" si="11"/>
        <v>0</v>
      </c>
    </row>
    <row r="196" spans="1:35" s="40" customFormat="1" ht="38.25" hidden="1">
      <c r="A196" s="25" t="s">
        <v>134</v>
      </c>
      <c r="B196" s="54" t="s">
        <v>134</v>
      </c>
      <c r="C196" s="55" t="s">
        <v>7</v>
      </c>
      <c r="D196" s="56">
        <v>1</v>
      </c>
      <c r="E196" s="56">
        <v>11</v>
      </c>
      <c r="F196" s="56">
        <v>1</v>
      </c>
      <c r="G196" s="56">
        <v>902</v>
      </c>
      <c r="H196" s="56">
        <v>12650</v>
      </c>
      <c r="I196" s="56">
        <v>81870</v>
      </c>
      <c r="J196" s="57">
        <v>244</v>
      </c>
      <c r="K196" s="47">
        <v>0</v>
      </c>
      <c r="L196" s="47"/>
      <c r="M196" s="47"/>
      <c r="N196" s="47"/>
      <c r="O196" s="47"/>
      <c r="P196" s="47">
        <v>428760</v>
      </c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>
        <v>0</v>
      </c>
      <c r="AD196" s="47"/>
      <c r="AE196" s="47"/>
      <c r="AF196" s="47">
        <v>0</v>
      </c>
      <c r="AG196" s="47"/>
      <c r="AH196" s="47"/>
      <c r="AI196" s="47">
        <v>0</v>
      </c>
    </row>
    <row r="197" spans="1:35" s="3" customFormat="1" ht="39" customHeight="1">
      <c r="A197" s="10" t="s">
        <v>192</v>
      </c>
      <c r="B197" s="95" t="s">
        <v>294</v>
      </c>
      <c r="C197" s="96" t="s">
        <v>7</v>
      </c>
      <c r="D197" s="88">
        <v>1</v>
      </c>
      <c r="E197" s="88">
        <v>11</v>
      </c>
      <c r="F197" s="88">
        <v>1</v>
      </c>
      <c r="G197" s="88">
        <v>902</v>
      </c>
      <c r="H197" s="88">
        <v>12700</v>
      </c>
      <c r="I197" s="88">
        <v>83280</v>
      </c>
      <c r="J197" s="89"/>
      <c r="K197" s="37">
        <f>K198</f>
        <v>200000</v>
      </c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>
        <f>AC198</f>
        <v>200000</v>
      </c>
      <c r="AD197" s="37"/>
      <c r="AE197" s="37"/>
      <c r="AF197" s="37">
        <f aca="true" t="shared" si="12" ref="AF197:AI199">AF198</f>
        <v>200000</v>
      </c>
      <c r="AG197" s="37"/>
      <c r="AH197" s="37"/>
      <c r="AI197" s="37">
        <f t="shared" si="12"/>
        <v>200000</v>
      </c>
    </row>
    <row r="198" spans="1:35" ht="38.25">
      <c r="A198" s="5" t="s">
        <v>133</v>
      </c>
      <c r="B198" s="99" t="s">
        <v>133</v>
      </c>
      <c r="C198" s="84" t="s">
        <v>7</v>
      </c>
      <c r="D198" s="85">
        <v>1</v>
      </c>
      <c r="E198" s="85">
        <v>11</v>
      </c>
      <c r="F198" s="85">
        <v>1</v>
      </c>
      <c r="G198" s="85">
        <v>902</v>
      </c>
      <c r="H198" s="85">
        <v>12700</v>
      </c>
      <c r="I198" s="85">
        <v>83280</v>
      </c>
      <c r="J198" s="100">
        <v>200</v>
      </c>
      <c r="K198" s="34">
        <f>K199</f>
        <v>200000</v>
      </c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>
        <f>AC199</f>
        <v>200000</v>
      </c>
      <c r="AD198" s="34"/>
      <c r="AE198" s="34"/>
      <c r="AF198" s="34">
        <f t="shared" si="12"/>
        <v>200000</v>
      </c>
      <c r="AG198" s="34"/>
      <c r="AH198" s="34"/>
      <c r="AI198" s="34">
        <f t="shared" si="12"/>
        <v>200000</v>
      </c>
    </row>
    <row r="199" spans="1:35" ht="38.25">
      <c r="A199" s="9" t="s">
        <v>13</v>
      </c>
      <c r="B199" s="99" t="s">
        <v>13</v>
      </c>
      <c r="C199" s="84" t="s">
        <v>7</v>
      </c>
      <c r="D199" s="85">
        <v>1</v>
      </c>
      <c r="E199" s="85">
        <v>11</v>
      </c>
      <c r="F199" s="85">
        <v>1</v>
      </c>
      <c r="G199" s="85">
        <v>902</v>
      </c>
      <c r="H199" s="85">
        <v>12700</v>
      </c>
      <c r="I199" s="85">
        <v>83280</v>
      </c>
      <c r="J199" s="100">
        <v>240</v>
      </c>
      <c r="K199" s="34">
        <f>K200</f>
        <v>200000</v>
      </c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>
        <f>AC200</f>
        <v>200000</v>
      </c>
      <c r="AD199" s="34"/>
      <c r="AE199" s="34"/>
      <c r="AF199" s="34">
        <f t="shared" si="12"/>
        <v>200000</v>
      </c>
      <c r="AG199" s="34"/>
      <c r="AH199" s="34"/>
      <c r="AI199" s="34">
        <f t="shared" si="12"/>
        <v>200000</v>
      </c>
    </row>
    <row r="200" spans="1:35" ht="44.25" customHeight="1">
      <c r="A200" s="9" t="s">
        <v>134</v>
      </c>
      <c r="B200" s="99" t="s">
        <v>134</v>
      </c>
      <c r="C200" s="84" t="s">
        <v>7</v>
      </c>
      <c r="D200" s="85">
        <v>1</v>
      </c>
      <c r="E200" s="85">
        <v>11</v>
      </c>
      <c r="F200" s="85">
        <v>1</v>
      </c>
      <c r="G200" s="85">
        <v>902</v>
      </c>
      <c r="H200" s="85">
        <v>12700</v>
      </c>
      <c r="I200" s="85">
        <v>83280</v>
      </c>
      <c r="J200" s="100">
        <v>244</v>
      </c>
      <c r="K200" s="34">
        <v>200000</v>
      </c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>
        <v>200000</v>
      </c>
      <c r="AD200" s="34"/>
      <c r="AE200" s="34"/>
      <c r="AF200" s="34">
        <v>200000</v>
      </c>
      <c r="AG200" s="34"/>
      <c r="AH200" s="34"/>
      <c r="AI200" s="34">
        <v>200000</v>
      </c>
    </row>
    <row r="201" spans="1:35" s="3" customFormat="1" ht="33.75" customHeight="1">
      <c r="A201" s="12" t="s">
        <v>129</v>
      </c>
      <c r="B201" s="95" t="s">
        <v>295</v>
      </c>
      <c r="C201" s="96" t="s">
        <v>7</v>
      </c>
      <c r="D201" s="88">
        <v>1</v>
      </c>
      <c r="E201" s="88">
        <v>11</v>
      </c>
      <c r="F201" s="88">
        <v>1</v>
      </c>
      <c r="G201" s="88">
        <v>902</v>
      </c>
      <c r="H201" s="88">
        <v>12770</v>
      </c>
      <c r="I201" s="88">
        <v>82360</v>
      </c>
      <c r="J201" s="89"/>
      <c r="K201" s="37">
        <f>K202</f>
        <v>80000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>
        <f>AC202</f>
        <v>80000</v>
      </c>
      <c r="AD201" s="37"/>
      <c r="AE201" s="37"/>
      <c r="AF201" s="37">
        <f aca="true" t="shared" si="13" ref="AF201:AI203">AF202</f>
        <v>80000</v>
      </c>
      <c r="AG201" s="37"/>
      <c r="AH201" s="37"/>
      <c r="AI201" s="37">
        <f t="shared" si="13"/>
        <v>80000</v>
      </c>
    </row>
    <row r="202" spans="1:35" ht="48.75" customHeight="1">
      <c r="A202" s="5" t="s">
        <v>133</v>
      </c>
      <c r="B202" s="99" t="s">
        <v>133</v>
      </c>
      <c r="C202" s="84" t="s">
        <v>7</v>
      </c>
      <c r="D202" s="85">
        <v>1</v>
      </c>
      <c r="E202" s="85">
        <v>11</v>
      </c>
      <c r="F202" s="85">
        <v>1</v>
      </c>
      <c r="G202" s="85">
        <v>902</v>
      </c>
      <c r="H202" s="85">
        <v>12770</v>
      </c>
      <c r="I202" s="85">
        <v>82360</v>
      </c>
      <c r="J202" s="100">
        <v>200</v>
      </c>
      <c r="K202" s="34">
        <f>K203</f>
        <v>80000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>
        <f>AC203</f>
        <v>80000</v>
      </c>
      <c r="AD202" s="34"/>
      <c r="AE202" s="34"/>
      <c r="AF202" s="34">
        <f t="shared" si="13"/>
        <v>80000</v>
      </c>
      <c r="AG202" s="34"/>
      <c r="AH202" s="34"/>
      <c r="AI202" s="34">
        <f t="shared" si="13"/>
        <v>80000</v>
      </c>
    </row>
    <row r="203" spans="1:35" ht="48.75" customHeight="1">
      <c r="A203" s="5" t="s">
        <v>13</v>
      </c>
      <c r="B203" s="99" t="s">
        <v>13</v>
      </c>
      <c r="C203" s="84" t="s">
        <v>7</v>
      </c>
      <c r="D203" s="85">
        <v>1</v>
      </c>
      <c r="E203" s="85">
        <v>11</v>
      </c>
      <c r="F203" s="85">
        <v>1</v>
      </c>
      <c r="G203" s="85">
        <v>902</v>
      </c>
      <c r="H203" s="85">
        <v>12770</v>
      </c>
      <c r="I203" s="85">
        <v>82360</v>
      </c>
      <c r="J203" s="100">
        <v>240</v>
      </c>
      <c r="K203" s="34">
        <f>K204</f>
        <v>80000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>
        <f>AC204</f>
        <v>80000</v>
      </c>
      <c r="AD203" s="34"/>
      <c r="AE203" s="34"/>
      <c r="AF203" s="34">
        <f t="shared" si="13"/>
        <v>80000</v>
      </c>
      <c r="AG203" s="34"/>
      <c r="AH203" s="34"/>
      <c r="AI203" s="34">
        <f t="shared" si="13"/>
        <v>80000</v>
      </c>
    </row>
    <row r="204" spans="1:35" ht="46.5" customHeight="1">
      <c r="A204" s="9" t="s">
        <v>134</v>
      </c>
      <c r="B204" s="99" t="s">
        <v>134</v>
      </c>
      <c r="C204" s="84" t="s">
        <v>7</v>
      </c>
      <c r="D204" s="85">
        <v>1</v>
      </c>
      <c r="E204" s="85">
        <v>11</v>
      </c>
      <c r="F204" s="85">
        <v>1</v>
      </c>
      <c r="G204" s="85">
        <v>902</v>
      </c>
      <c r="H204" s="85">
        <v>12770</v>
      </c>
      <c r="I204" s="85">
        <v>82360</v>
      </c>
      <c r="J204" s="100">
        <v>244</v>
      </c>
      <c r="K204" s="34">
        <v>80000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>
        <v>80000</v>
      </c>
      <c r="AD204" s="34"/>
      <c r="AE204" s="34"/>
      <c r="AF204" s="34">
        <v>80000</v>
      </c>
      <c r="AG204" s="34"/>
      <c r="AH204" s="34"/>
      <c r="AI204" s="34">
        <v>80000</v>
      </c>
    </row>
    <row r="205" spans="1:35" s="3" customFormat="1" ht="46.5" customHeight="1">
      <c r="A205" s="10"/>
      <c r="B205" s="87" t="s">
        <v>354</v>
      </c>
      <c r="C205" s="96" t="s">
        <v>7</v>
      </c>
      <c r="D205" s="88">
        <v>1</v>
      </c>
      <c r="E205" s="88">
        <v>11</v>
      </c>
      <c r="F205" s="88">
        <v>1</v>
      </c>
      <c r="G205" s="88">
        <v>902</v>
      </c>
      <c r="H205" s="88"/>
      <c r="I205" s="88">
        <v>83390</v>
      </c>
      <c r="J205" s="89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>
        <f>AC206</f>
        <v>1000000</v>
      </c>
      <c r="AD205" s="37"/>
      <c r="AE205" s="37"/>
      <c r="AF205" s="37"/>
      <c r="AG205" s="37"/>
      <c r="AH205" s="37"/>
      <c r="AI205" s="37"/>
    </row>
    <row r="206" spans="1:35" ht="46.5" customHeight="1">
      <c r="A206" s="9"/>
      <c r="B206" s="99" t="s">
        <v>133</v>
      </c>
      <c r="C206" s="84" t="s">
        <v>7</v>
      </c>
      <c r="D206" s="85">
        <v>1</v>
      </c>
      <c r="E206" s="85">
        <v>11</v>
      </c>
      <c r="F206" s="85">
        <v>1</v>
      </c>
      <c r="G206" s="85">
        <v>902</v>
      </c>
      <c r="H206" s="85"/>
      <c r="I206" s="85">
        <v>83390</v>
      </c>
      <c r="J206" s="100">
        <v>200</v>
      </c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>
        <f>AC207</f>
        <v>1000000</v>
      </c>
      <c r="AD206" s="34"/>
      <c r="AE206" s="34"/>
      <c r="AF206" s="34"/>
      <c r="AG206" s="34"/>
      <c r="AH206" s="34"/>
      <c r="AI206" s="34"/>
    </row>
    <row r="207" spans="1:35" ht="46.5" customHeight="1">
      <c r="A207" s="9"/>
      <c r="B207" s="99" t="s">
        <v>13</v>
      </c>
      <c r="C207" s="84" t="s">
        <v>7</v>
      </c>
      <c r="D207" s="85">
        <v>1</v>
      </c>
      <c r="E207" s="85">
        <v>11</v>
      </c>
      <c r="F207" s="85">
        <v>1</v>
      </c>
      <c r="G207" s="85">
        <v>902</v>
      </c>
      <c r="H207" s="85"/>
      <c r="I207" s="85">
        <v>83390</v>
      </c>
      <c r="J207" s="100">
        <v>240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>
        <f>AC208</f>
        <v>1000000</v>
      </c>
      <c r="AD207" s="34"/>
      <c r="AE207" s="34"/>
      <c r="AF207" s="34"/>
      <c r="AG207" s="34"/>
      <c r="AH207" s="34"/>
      <c r="AI207" s="34"/>
    </row>
    <row r="208" spans="1:35" ht="46.5" customHeight="1">
      <c r="A208" s="9"/>
      <c r="B208" s="99" t="s">
        <v>134</v>
      </c>
      <c r="C208" s="84" t="s">
        <v>7</v>
      </c>
      <c r="D208" s="85">
        <v>1</v>
      </c>
      <c r="E208" s="85">
        <v>11</v>
      </c>
      <c r="F208" s="85">
        <v>1</v>
      </c>
      <c r="G208" s="85">
        <v>902</v>
      </c>
      <c r="H208" s="85"/>
      <c r="I208" s="85">
        <v>83390</v>
      </c>
      <c r="J208" s="100">
        <v>244</v>
      </c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>
        <v>1000000</v>
      </c>
      <c r="AB208" s="34"/>
      <c r="AC208" s="34">
        <f>AA208</f>
        <v>1000000</v>
      </c>
      <c r="AD208" s="34"/>
      <c r="AE208" s="34"/>
      <c r="AF208" s="34"/>
      <c r="AG208" s="34"/>
      <c r="AH208" s="34"/>
      <c r="AI208" s="34"/>
    </row>
    <row r="209" spans="1:35" ht="45.75" customHeight="1">
      <c r="A209" s="10" t="s">
        <v>226</v>
      </c>
      <c r="B209" s="95" t="s">
        <v>296</v>
      </c>
      <c r="C209" s="96" t="s">
        <v>7</v>
      </c>
      <c r="D209" s="88">
        <v>1</v>
      </c>
      <c r="E209" s="88">
        <v>11</v>
      </c>
      <c r="F209" s="88">
        <v>1</v>
      </c>
      <c r="G209" s="88">
        <v>902</v>
      </c>
      <c r="H209" s="88">
        <v>12790</v>
      </c>
      <c r="I209" s="88">
        <v>81150</v>
      </c>
      <c r="J209" s="89"/>
      <c r="K209" s="37">
        <f>K210</f>
        <v>10000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>
        <f>AC210</f>
        <v>50000</v>
      </c>
      <c r="AD209" s="37"/>
      <c r="AE209" s="37"/>
      <c r="AF209" s="34">
        <f aca="true" t="shared" si="14" ref="AF209:AI211">AF210</f>
        <v>50000</v>
      </c>
      <c r="AG209" s="34"/>
      <c r="AH209" s="34"/>
      <c r="AI209" s="34">
        <f t="shared" si="14"/>
        <v>50000</v>
      </c>
    </row>
    <row r="210" spans="1:35" ht="38.25">
      <c r="A210" s="5" t="s">
        <v>133</v>
      </c>
      <c r="B210" s="99" t="s">
        <v>133</v>
      </c>
      <c r="C210" s="84" t="s">
        <v>7</v>
      </c>
      <c r="D210" s="85">
        <v>1</v>
      </c>
      <c r="E210" s="85">
        <v>11</v>
      </c>
      <c r="F210" s="85">
        <v>1</v>
      </c>
      <c r="G210" s="85">
        <v>902</v>
      </c>
      <c r="H210" s="85">
        <v>12790</v>
      </c>
      <c r="I210" s="85">
        <v>81150</v>
      </c>
      <c r="J210" s="100">
        <v>200</v>
      </c>
      <c r="K210" s="34">
        <f>K211</f>
        <v>10000</v>
      </c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>
        <f>AC211</f>
        <v>50000</v>
      </c>
      <c r="AD210" s="34"/>
      <c r="AE210" s="34"/>
      <c r="AF210" s="34">
        <f t="shared" si="14"/>
        <v>50000</v>
      </c>
      <c r="AG210" s="34"/>
      <c r="AH210" s="34"/>
      <c r="AI210" s="34">
        <f t="shared" si="14"/>
        <v>50000</v>
      </c>
    </row>
    <row r="211" spans="1:35" ht="38.25">
      <c r="A211" s="5" t="s">
        <v>13</v>
      </c>
      <c r="B211" s="99" t="s">
        <v>13</v>
      </c>
      <c r="C211" s="84" t="s">
        <v>7</v>
      </c>
      <c r="D211" s="85">
        <v>1</v>
      </c>
      <c r="E211" s="85">
        <v>11</v>
      </c>
      <c r="F211" s="85">
        <v>1</v>
      </c>
      <c r="G211" s="85">
        <v>902</v>
      </c>
      <c r="H211" s="85">
        <v>12790</v>
      </c>
      <c r="I211" s="85">
        <v>81150</v>
      </c>
      <c r="J211" s="100">
        <v>240</v>
      </c>
      <c r="K211" s="34">
        <f>K212</f>
        <v>10000</v>
      </c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>
        <f>AC212</f>
        <v>50000</v>
      </c>
      <c r="AD211" s="34"/>
      <c r="AE211" s="34"/>
      <c r="AF211" s="34">
        <f t="shared" si="14"/>
        <v>50000</v>
      </c>
      <c r="AG211" s="34"/>
      <c r="AH211" s="34"/>
      <c r="AI211" s="34">
        <f t="shared" si="14"/>
        <v>50000</v>
      </c>
    </row>
    <row r="212" spans="1:35" ht="38.25">
      <c r="A212" s="9" t="s">
        <v>134</v>
      </c>
      <c r="B212" s="99" t="s">
        <v>134</v>
      </c>
      <c r="C212" s="84" t="s">
        <v>7</v>
      </c>
      <c r="D212" s="85">
        <v>1</v>
      </c>
      <c r="E212" s="85">
        <v>11</v>
      </c>
      <c r="F212" s="85">
        <v>1</v>
      </c>
      <c r="G212" s="85">
        <v>902</v>
      </c>
      <c r="H212" s="85">
        <v>12790</v>
      </c>
      <c r="I212" s="85">
        <v>81150</v>
      </c>
      <c r="J212" s="100">
        <v>244</v>
      </c>
      <c r="K212" s="34">
        <v>10000</v>
      </c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>
        <v>50000</v>
      </c>
      <c r="AD212" s="34"/>
      <c r="AE212" s="34"/>
      <c r="AF212" s="34">
        <v>50000</v>
      </c>
      <c r="AG212" s="34"/>
      <c r="AH212" s="34"/>
      <c r="AI212" s="34">
        <v>50000</v>
      </c>
    </row>
    <row r="213" spans="1:35" s="3" customFormat="1" ht="24.75" customHeight="1">
      <c r="A213" s="10" t="s">
        <v>125</v>
      </c>
      <c r="B213" s="95" t="s">
        <v>297</v>
      </c>
      <c r="C213" s="96" t="s">
        <v>7</v>
      </c>
      <c r="D213" s="88">
        <v>1</v>
      </c>
      <c r="E213" s="88">
        <v>11</v>
      </c>
      <c r="F213" s="88">
        <v>1</v>
      </c>
      <c r="G213" s="88">
        <v>902</v>
      </c>
      <c r="H213" s="88">
        <v>12800</v>
      </c>
      <c r="I213" s="88">
        <v>82400</v>
      </c>
      <c r="J213" s="89"/>
      <c r="K213" s="37">
        <f>K214+K217</f>
        <v>1000000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>
        <f>AC214+AC217</f>
        <v>2150000</v>
      </c>
      <c r="AD213" s="37"/>
      <c r="AE213" s="37"/>
      <c r="AF213" s="37">
        <f>AF214+AF217</f>
        <v>1150000</v>
      </c>
      <c r="AG213" s="37"/>
      <c r="AH213" s="37"/>
      <c r="AI213" s="37">
        <f>AI214+AI217</f>
        <v>1150000</v>
      </c>
    </row>
    <row r="214" spans="1:35" ht="38.25">
      <c r="A214" s="9" t="s">
        <v>133</v>
      </c>
      <c r="B214" s="99" t="s">
        <v>133</v>
      </c>
      <c r="C214" s="84" t="s">
        <v>7</v>
      </c>
      <c r="D214" s="85">
        <v>1</v>
      </c>
      <c r="E214" s="85">
        <v>11</v>
      </c>
      <c r="F214" s="85">
        <v>1</v>
      </c>
      <c r="G214" s="85">
        <v>902</v>
      </c>
      <c r="H214" s="85">
        <v>12800</v>
      </c>
      <c r="I214" s="85">
        <v>82400</v>
      </c>
      <c r="J214" s="100">
        <v>200</v>
      </c>
      <c r="K214" s="34">
        <f>K215</f>
        <v>1000000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>
        <f>AC215</f>
        <v>1420000</v>
      </c>
      <c r="AD214" s="34"/>
      <c r="AE214" s="34"/>
      <c r="AF214" s="34">
        <f>AF215</f>
        <v>1150000</v>
      </c>
      <c r="AG214" s="34"/>
      <c r="AH214" s="34"/>
      <c r="AI214" s="34">
        <f>AI215</f>
        <v>1150000</v>
      </c>
    </row>
    <row r="215" spans="1:35" ht="38.25">
      <c r="A215" s="9" t="s">
        <v>13</v>
      </c>
      <c r="B215" s="99" t="s">
        <v>13</v>
      </c>
      <c r="C215" s="84" t="s">
        <v>7</v>
      </c>
      <c r="D215" s="85">
        <v>1</v>
      </c>
      <c r="E215" s="85">
        <v>11</v>
      </c>
      <c r="F215" s="85">
        <v>1</v>
      </c>
      <c r="G215" s="85">
        <v>902</v>
      </c>
      <c r="H215" s="85">
        <v>12800</v>
      </c>
      <c r="I215" s="85">
        <v>82400</v>
      </c>
      <c r="J215" s="100">
        <v>240</v>
      </c>
      <c r="K215" s="34">
        <f>K216</f>
        <v>1000000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>
        <f>AC216</f>
        <v>1420000</v>
      </c>
      <c r="AD215" s="34"/>
      <c r="AE215" s="34"/>
      <c r="AF215" s="34">
        <f>AF216</f>
        <v>1150000</v>
      </c>
      <c r="AG215" s="34"/>
      <c r="AH215" s="34"/>
      <c r="AI215" s="34">
        <f>AI216</f>
        <v>1150000</v>
      </c>
    </row>
    <row r="216" spans="1:35" ht="38.25">
      <c r="A216" s="9" t="s">
        <v>134</v>
      </c>
      <c r="B216" s="99" t="s">
        <v>134</v>
      </c>
      <c r="C216" s="84" t="s">
        <v>7</v>
      </c>
      <c r="D216" s="85">
        <v>1</v>
      </c>
      <c r="E216" s="85">
        <v>11</v>
      </c>
      <c r="F216" s="85">
        <v>1</v>
      </c>
      <c r="G216" s="85">
        <v>902</v>
      </c>
      <c r="H216" s="85">
        <v>12800</v>
      </c>
      <c r="I216" s="85">
        <v>82400</v>
      </c>
      <c r="J216" s="100">
        <v>244</v>
      </c>
      <c r="K216" s="34">
        <v>1000000</v>
      </c>
      <c r="L216" s="34">
        <v>700000</v>
      </c>
      <c r="M216" s="34"/>
      <c r="N216" s="34"/>
      <c r="O216" s="34">
        <v>100000</v>
      </c>
      <c r="P216" s="34">
        <v>0</v>
      </c>
      <c r="Q216" s="34">
        <v>400000</v>
      </c>
      <c r="R216" s="34"/>
      <c r="S216" s="34">
        <v>264438.8</v>
      </c>
      <c r="T216" s="34">
        <v>1220011</v>
      </c>
      <c r="U216" s="34">
        <v>-500000</v>
      </c>
      <c r="V216" s="34">
        <v>740000</v>
      </c>
      <c r="W216" s="34"/>
      <c r="X216" s="34"/>
      <c r="Y216" s="34">
        <v>-50000</v>
      </c>
      <c r="Z216" s="34"/>
      <c r="AA216" s="34">
        <v>320000</v>
      </c>
      <c r="AB216" s="34"/>
      <c r="AC216" s="126">
        <f>1150000+Y216+AA216</f>
        <v>1420000</v>
      </c>
      <c r="AD216" s="126"/>
      <c r="AE216" s="126"/>
      <c r="AF216" s="34">
        <v>1150000</v>
      </c>
      <c r="AG216" s="34"/>
      <c r="AH216" s="34"/>
      <c r="AI216" s="34">
        <v>1150000</v>
      </c>
    </row>
    <row r="217" spans="1:35" s="40" customFormat="1" ht="38.25">
      <c r="A217" s="25" t="s">
        <v>66</v>
      </c>
      <c r="B217" s="54" t="s">
        <v>66</v>
      </c>
      <c r="C217" s="55" t="s">
        <v>7</v>
      </c>
      <c r="D217" s="56">
        <v>1</v>
      </c>
      <c r="E217" s="56">
        <v>11</v>
      </c>
      <c r="F217" s="56">
        <v>1</v>
      </c>
      <c r="G217" s="56">
        <v>902</v>
      </c>
      <c r="H217" s="56">
        <v>12800</v>
      </c>
      <c r="I217" s="56">
        <v>82400</v>
      </c>
      <c r="J217" s="57">
        <v>600</v>
      </c>
      <c r="K217" s="47">
        <f>K218</f>
        <v>0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>
        <f>AC218</f>
        <v>730000</v>
      </c>
      <c r="AD217" s="47"/>
      <c r="AE217" s="47"/>
      <c r="AF217" s="176">
        <f>AF218</f>
        <v>0</v>
      </c>
      <c r="AG217" s="176"/>
      <c r="AH217" s="176"/>
      <c r="AI217" s="176">
        <f>AI218</f>
        <v>0</v>
      </c>
    </row>
    <row r="218" spans="1:35" s="40" customFormat="1" ht="12.75">
      <c r="A218" s="25" t="s">
        <v>49</v>
      </c>
      <c r="B218" s="54" t="s">
        <v>49</v>
      </c>
      <c r="C218" s="55" t="s">
        <v>7</v>
      </c>
      <c r="D218" s="56">
        <v>1</v>
      </c>
      <c r="E218" s="56">
        <v>11</v>
      </c>
      <c r="F218" s="56">
        <v>1</v>
      </c>
      <c r="G218" s="56">
        <v>902</v>
      </c>
      <c r="H218" s="56">
        <v>12800</v>
      </c>
      <c r="I218" s="56">
        <v>82400</v>
      </c>
      <c r="J218" s="57">
        <v>610</v>
      </c>
      <c r="K218" s="47">
        <f>K219</f>
        <v>0</v>
      </c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>
        <f>AC219</f>
        <v>730000</v>
      </c>
      <c r="AD218" s="47"/>
      <c r="AE218" s="47"/>
      <c r="AF218" s="176">
        <f>AF219</f>
        <v>0</v>
      </c>
      <c r="AG218" s="176"/>
      <c r="AH218" s="176"/>
      <c r="AI218" s="176">
        <f>AI219</f>
        <v>0</v>
      </c>
    </row>
    <row r="219" spans="1:35" s="40" customFormat="1" ht="25.5">
      <c r="A219" s="25" t="s">
        <v>81</v>
      </c>
      <c r="B219" s="54" t="s">
        <v>81</v>
      </c>
      <c r="C219" s="55" t="s">
        <v>7</v>
      </c>
      <c r="D219" s="56">
        <v>1</v>
      </c>
      <c r="E219" s="56">
        <v>11</v>
      </c>
      <c r="F219" s="56">
        <v>1</v>
      </c>
      <c r="G219" s="56">
        <v>902</v>
      </c>
      <c r="H219" s="56">
        <v>12800</v>
      </c>
      <c r="I219" s="56">
        <v>82400</v>
      </c>
      <c r="J219" s="57">
        <v>612</v>
      </c>
      <c r="K219" s="47">
        <v>0</v>
      </c>
      <c r="L219" s="47"/>
      <c r="M219" s="47"/>
      <c r="N219" s="47"/>
      <c r="O219" s="47"/>
      <c r="P219" s="47"/>
      <c r="Q219" s="47">
        <v>139700</v>
      </c>
      <c r="R219" s="47"/>
      <c r="S219" s="47"/>
      <c r="T219" s="47"/>
      <c r="U219" s="47">
        <v>500000</v>
      </c>
      <c r="V219" s="47"/>
      <c r="W219" s="47"/>
      <c r="X219" s="47"/>
      <c r="Y219" s="47">
        <v>50000</v>
      </c>
      <c r="Z219" s="47"/>
      <c r="AA219" s="47">
        <v>680000</v>
      </c>
      <c r="AB219" s="47"/>
      <c r="AC219" s="47">
        <f>Y219+AA219</f>
        <v>730000</v>
      </c>
      <c r="AD219" s="47"/>
      <c r="AE219" s="47"/>
      <c r="AF219" s="176">
        <v>0</v>
      </c>
      <c r="AG219" s="176"/>
      <c r="AH219" s="176"/>
      <c r="AI219" s="176">
        <v>0</v>
      </c>
    </row>
    <row r="220" spans="1:35" s="3" customFormat="1" ht="31.5" customHeight="1">
      <c r="A220" s="14" t="s">
        <v>112</v>
      </c>
      <c r="B220" s="95" t="s">
        <v>298</v>
      </c>
      <c r="C220" s="96" t="s">
        <v>7</v>
      </c>
      <c r="D220" s="88">
        <v>1</v>
      </c>
      <c r="E220" s="88">
        <v>11</v>
      </c>
      <c r="F220" s="88">
        <v>1</v>
      </c>
      <c r="G220" s="88">
        <v>902</v>
      </c>
      <c r="H220" s="88">
        <v>12850</v>
      </c>
      <c r="I220" s="88">
        <v>82450</v>
      </c>
      <c r="J220" s="93" t="s">
        <v>0</v>
      </c>
      <c r="K220" s="37">
        <f>K221</f>
        <v>3667818</v>
      </c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37">
        <f>AC221</f>
        <v>4263941.67</v>
      </c>
      <c r="AD220" s="37"/>
      <c r="AE220" s="37"/>
      <c r="AF220" s="37">
        <f aca="true" t="shared" si="15" ref="AF220:AI222">AF221</f>
        <v>4434499.29</v>
      </c>
      <c r="AG220" s="37"/>
      <c r="AH220" s="37"/>
      <c r="AI220" s="37">
        <f t="shared" si="15"/>
        <v>4611879.24</v>
      </c>
    </row>
    <row r="221" spans="1:35" ht="25.5">
      <c r="A221" s="5" t="s">
        <v>28</v>
      </c>
      <c r="B221" s="99" t="s">
        <v>28</v>
      </c>
      <c r="C221" s="84" t="s">
        <v>7</v>
      </c>
      <c r="D221" s="85">
        <v>1</v>
      </c>
      <c r="E221" s="85">
        <v>11</v>
      </c>
      <c r="F221" s="85">
        <v>1</v>
      </c>
      <c r="G221" s="85">
        <v>902</v>
      </c>
      <c r="H221" s="85">
        <v>12850</v>
      </c>
      <c r="I221" s="85">
        <v>82450</v>
      </c>
      <c r="J221" s="100" t="s">
        <v>29</v>
      </c>
      <c r="K221" s="34">
        <f>K222</f>
        <v>3667818</v>
      </c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>
        <f>AC222</f>
        <v>4263941.67</v>
      </c>
      <c r="AD221" s="34"/>
      <c r="AE221" s="34"/>
      <c r="AF221" s="34">
        <f t="shared" si="15"/>
        <v>4434499.29</v>
      </c>
      <c r="AG221" s="34"/>
      <c r="AH221" s="34"/>
      <c r="AI221" s="34">
        <f t="shared" si="15"/>
        <v>4611879.24</v>
      </c>
    </row>
    <row r="222" spans="1:35" ht="38.25">
      <c r="A222" s="5" t="s">
        <v>78</v>
      </c>
      <c r="B222" s="99" t="s">
        <v>78</v>
      </c>
      <c r="C222" s="84" t="s">
        <v>7</v>
      </c>
      <c r="D222" s="85">
        <v>1</v>
      </c>
      <c r="E222" s="85">
        <v>11</v>
      </c>
      <c r="F222" s="85">
        <v>1</v>
      </c>
      <c r="G222" s="85">
        <v>902</v>
      </c>
      <c r="H222" s="85">
        <v>12850</v>
      </c>
      <c r="I222" s="85">
        <v>82450</v>
      </c>
      <c r="J222" s="100">
        <v>320</v>
      </c>
      <c r="K222" s="34">
        <f>K223</f>
        <v>3667818</v>
      </c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>
        <f>AC223</f>
        <v>4263941.67</v>
      </c>
      <c r="AD222" s="34"/>
      <c r="AE222" s="34"/>
      <c r="AF222" s="34">
        <f t="shared" si="15"/>
        <v>4434499.29</v>
      </c>
      <c r="AG222" s="34"/>
      <c r="AH222" s="34"/>
      <c r="AI222" s="34">
        <f t="shared" si="15"/>
        <v>4611879.24</v>
      </c>
    </row>
    <row r="223" spans="1:35" ht="38.25">
      <c r="A223" s="5" t="s">
        <v>31</v>
      </c>
      <c r="B223" s="99" t="s">
        <v>31</v>
      </c>
      <c r="C223" s="84" t="s">
        <v>7</v>
      </c>
      <c r="D223" s="85">
        <v>1</v>
      </c>
      <c r="E223" s="85">
        <v>11</v>
      </c>
      <c r="F223" s="85">
        <v>1</v>
      </c>
      <c r="G223" s="85">
        <v>902</v>
      </c>
      <c r="H223" s="85">
        <v>12850</v>
      </c>
      <c r="I223" s="85">
        <v>82450</v>
      </c>
      <c r="J223" s="100" t="s">
        <v>32</v>
      </c>
      <c r="K223" s="34">
        <v>3667818</v>
      </c>
      <c r="L223" s="34"/>
      <c r="M223" s="34"/>
      <c r="N223" s="34"/>
      <c r="O223" s="34"/>
      <c r="P223" s="34"/>
      <c r="Q223" s="34"/>
      <c r="R223" s="34"/>
      <c r="S223" s="34"/>
      <c r="T223" s="34">
        <v>703811.5</v>
      </c>
      <c r="U223" s="34"/>
      <c r="V223" s="34"/>
      <c r="W223" s="34"/>
      <c r="X223" s="34"/>
      <c r="Y223" s="34"/>
      <c r="Z223" s="34"/>
      <c r="AA223" s="34"/>
      <c r="AB223" s="34"/>
      <c r="AC223" s="34">
        <v>4263941.67</v>
      </c>
      <c r="AD223" s="34"/>
      <c r="AE223" s="34"/>
      <c r="AF223" s="34">
        <v>4434499.29</v>
      </c>
      <c r="AG223" s="34"/>
      <c r="AH223" s="34"/>
      <c r="AI223" s="34">
        <v>4611879.24</v>
      </c>
    </row>
    <row r="224" spans="1:35" s="3" customFormat="1" ht="63.75" hidden="1">
      <c r="A224" s="23" t="s">
        <v>143</v>
      </c>
      <c r="B224" s="63" t="s">
        <v>143</v>
      </c>
      <c r="C224" s="73" t="s">
        <v>7</v>
      </c>
      <c r="D224" s="64">
        <v>1</v>
      </c>
      <c r="E224" s="64">
        <v>11</v>
      </c>
      <c r="F224" s="64">
        <v>1</v>
      </c>
      <c r="G224" s="64">
        <v>902</v>
      </c>
      <c r="H224" s="64">
        <v>12880</v>
      </c>
      <c r="I224" s="64">
        <v>12880</v>
      </c>
      <c r="J224" s="41"/>
      <c r="K224" s="42">
        <f>K225</f>
        <v>0</v>
      </c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>
        <f>AC225</f>
        <v>0</v>
      </c>
      <c r="AD224" s="42"/>
      <c r="AE224" s="42"/>
      <c r="AF224" s="42">
        <f aca="true" t="shared" si="16" ref="AF224:AI226">AF225</f>
        <v>0</v>
      </c>
      <c r="AG224" s="42"/>
      <c r="AH224" s="42"/>
      <c r="AI224" s="42">
        <f t="shared" si="16"/>
        <v>0</v>
      </c>
    </row>
    <row r="225" spans="1:35" ht="12.75" hidden="1">
      <c r="A225" s="20" t="s">
        <v>15</v>
      </c>
      <c r="B225" s="54" t="s">
        <v>15</v>
      </c>
      <c r="C225" s="55" t="s">
        <v>7</v>
      </c>
      <c r="D225" s="56">
        <v>1</v>
      </c>
      <c r="E225" s="56">
        <v>11</v>
      </c>
      <c r="F225" s="56">
        <v>1</v>
      </c>
      <c r="G225" s="56">
        <v>902</v>
      </c>
      <c r="H225" s="56">
        <v>12880</v>
      </c>
      <c r="I225" s="56">
        <v>12880</v>
      </c>
      <c r="J225" s="57">
        <v>800</v>
      </c>
      <c r="K225" s="47">
        <f>K226</f>
        <v>0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>
        <f>AC226</f>
        <v>0</v>
      </c>
      <c r="AD225" s="47"/>
      <c r="AE225" s="47"/>
      <c r="AF225" s="47">
        <f t="shared" si="16"/>
        <v>0</v>
      </c>
      <c r="AG225" s="47"/>
      <c r="AH225" s="47"/>
      <c r="AI225" s="47">
        <f t="shared" si="16"/>
        <v>0</v>
      </c>
    </row>
    <row r="226" spans="1:35" ht="12.75" hidden="1">
      <c r="A226" s="20" t="s">
        <v>200</v>
      </c>
      <c r="B226" s="54" t="s">
        <v>200</v>
      </c>
      <c r="C226" s="55" t="s">
        <v>7</v>
      </c>
      <c r="D226" s="56">
        <v>1</v>
      </c>
      <c r="E226" s="56">
        <v>11</v>
      </c>
      <c r="F226" s="56">
        <v>1</v>
      </c>
      <c r="G226" s="56">
        <v>902</v>
      </c>
      <c r="H226" s="56">
        <v>12880</v>
      </c>
      <c r="I226" s="56">
        <v>12880</v>
      </c>
      <c r="J226" s="57">
        <v>830</v>
      </c>
      <c r="K226" s="47">
        <f>K227</f>
        <v>0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>
        <f>AC227</f>
        <v>0</v>
      </c>
      <c r="AD226" s="47"/>
      <c r="AE226" s="47"/>
      <c r="AF226" s="47">
        <f t="shared" si="16"/>
        <v>0</v>
      </c>
      <c r="AG226" s="47"/>
      <c r="AH226" s="47"/>
      <c r="AI226" s="47">
        <f t="shared" si="16"/>
        <v>0</v>
      </c>
    </row>
    <row r="227" spans="1:35" ht="127.5" hidden="1">
      <c r="A227" s="20" t="s">
        <v>201</v>
      </c>
      <c r="B227" s="54" t="s">
        <v>201</v>
      </c>
      <c r="C227" s="55" t="s">
        <v>7</v>
      </c>
      <c r="D227" s="56">
        <v>1</v>
      </c>
      <c r="E227" s="56">
        <v>11</v>
      </c>
      <c r="F227" s="56">
        <v>1</v>
      </c>
      <c r="G227" s="56">
        <v>902</v>
      </c>
      <c r="H227" s="56">
        <v>12880</v>
      </c>
      <c r="I227" s="56">
        <v>12880</v>
      </c>
      <c r="J227" s="57">
        <v>831</v>
      </c>
      <c r="K227" s="47">
        <v>0</v>
      </c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>
        <v>0</v>
      </c>
      <c r="AD227" s="47"/>
      <c r="AE227" s="47"/>
      <c r="AF227" s="47">
        <v>0</v>
      </c>
      <c r="AG227" s="47"/>
      <c r="AH227" s="47"/>
      <c r="AI227" s="47">
        <v>0</v>
      </c>
    </row>
    <row r="228" spans="1:35" s="3" customFormat="1" ht="26.25" customHeight="1">
      <c r="A228" s="11" t="s">
        <v>123</v>
      </c>
      <c r="B228" s="95" t="s">
        <v>299</v>
      </c>
      <c r="C228" s="96" t="s">
        <v>7</v>
      </c>
      <c r="D228" s="88">
        <v>1</v>
      </c>
      <c r="E228" s="88">
        <v>11</v>
      </c>
      <c r="F228" s="88">
        <v>1</v>
      </c>
      <c r="G228" s="88">
        <v>902</v>
      </c>
      <c r="H228" s="88">
        <v>12910</v>
      </c>
      <c r="I228" s="88">
        <v>82300</v>
      </c>
      <c r="J228" s="89"/>
      <c r="K228" s="37">
        <f>K229+K232</f>
        <v>500000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>
        <f>AC229+AC232</f>
        <v>500000</v>
      </c>
      <c r="AD228" s="37"/>
      <c r="AE228" s="37"/>
      <c r="AF228" s="37">
        <f>AF229+AF232</f>
        <v>500000</v>
      </c>
      <c r="AG228" s="37"/>
      <c r="AH228" s="37"/>
      <c r="AI228" s="37">
        <f>AI229+AI232</f>
        <v>500000</v>
      </c>
    </row>
    <row r="229" spans="1:35" ht="38.25">
      <c r="A229" s="5" t="s">
        <v>133</v>
      </c>
      <c r="B229" s="99" t="s">
        <v>133</v>
      </c>
      <c r="C229" s="84" t="s">
        <v>7</v>
      </c>
      <c r="D229" s="85">
        <v>1</v>
      </c>
      <c r="E229" s="85">
        <v>11</v>
      </c>
      <c r="F229" s="85">
        <v>1</v>
      </c>
      <c r="G229" s="85">
        <v>902</v>
      </c>
      <c r="H229" s="85">
        <v>12910</v>
      </c>
      <c r="I229" s="85">
        <v>82300</v>
      </c>
      <c r="J229" s="100" t="s">
        <v>12</v>
      </c>
      <c r="K229" s="34">
        <f>K230</f>
        <v>449000</v>
      </c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>
        <f>AC230</f>
        <v>449000</v>
      </c>
      <c r="AD229" s="34"/>
      <c r="AE229" s="34"/>
      <c r="AF229" s="34">
        <f>AF230</f>
        <v>449000</v>
      </c>
      <c r="AG229" s="34"/>
      <c r="AH229" s="34"/>
      <c r="AI229" s="34">
        <f>AI230</f>
        <v>449000</v>
      </c>
    </row>
    <row r="230" spans="1:35" ht="38.25">
      <c r="A230" s="5" t="s">
        <v>13</v>
      </c>
      <c r="B230" s="99" t="s">
        <v>13</v>
      </c>
      <c r="C230" s="84" t="s">
        <v>7</v>
      </c>
      <c r="D230" s="85">
        <v>1</v>
      </c>
      <c r="E230" s="85">
        <v>11</v>
      </c>
      <c r="F230" s="85">
        <v>1</v>
      </c>
      <c r="G230" s="85">
        <v>902</v>
      </c>
      <c r="H230" s="85">
        <v>12910</v>
      </c>
      <c r="I230" s="85">
        <v>82300</v>
      </c>
      <c r="J230" s="100" t="s">
        <v>14</v>
      </c>
      <c r="K230" s="34">
        <f>K231</f>
        <v>449000</v>
      </c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>
        <f>AC231</f>
        <v>449000</v>
      </c>
      <c r="AD230" s="34"/>
      <c r="AE230" s="34"/>
      <c r="AF230" s="34">
        <f>AF231</f>
        <v>449000</v>
      </c>
      <c r="AG230" s="34"/>
      <c r="AH230" s="34"/>
      <c r="AI230" s="34">
        <f>AI231</f>
        <v>449000</v>
      </c>
    </row>
    <row r="231" spans="1:35" ht="38.25">
      <c r="A231" s="5" t="s">
        <v>134</v>
      </c>
      <c r="B231" s="99" t="s">
        <v>134</v>
      </c>
      <c r="C231" s="84" t="s">
        <v>7</v>
      </c>
      <c r="D231" s="85">
        <v>1</v>
      </c>
      <c r="E231" s="85">
        <v>11</v>
      </c>
      <c r="F231" s="85">
        <v>1</v>
      </c>
      <c r="G231" s="85">
        <v>902</v>
      </c>
      <c r="H231" s="85">
        <v>12910</v>
      </c>
      <c r="I231" s="85">
        <v>82300</v>
      </c>
      <c r="J231" s="100">
        <v>244</v>
      </c>
      <c r="K231" s="34">
        <v>449000</v>
      </c>
      <c r="L231" s="34"/>
      <c r="M231" s="34"/>
      <c r="N231" s="34"/>
      <c r="O231" s="34"/>
      <c r="P231" s="34"/>
      <c r="Q231" s="34">
        <v>50000</v>
      </c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>
        <v>449000</v>
      </c>
      <c r="AD231" s="34"/>
      <c r="AE231" s="34"/>
      <c r="AF231" s="34">
        <v>449000</v>
      </c>
      <c r="AG231" s="34"/>
      <c r="AH231" s="34"/>
      <c r="AI231" s="34">
        <v>449000</v>
      </c>
    </row>
    <row r="232" spans="1:35" ht="12.75">
      <c r="A232" s="5" t="s">
        <v>15</v>
      </c>
      <c r="B232" s="99" t="s">
        <v>15</v>
      </c>
      <c r="C232" s="84" t="s">
        <v>7</v>
      </c>
      <c r="D232" s="85">
        <v>1</v>
      </c>
      <c r="E232" s="85">
        <v>11</v>
      </c>
      <c r="F232" s="85">
        <v>1</v>
      </c>
      <c r="G232" s="85">
        <v>902</v>
      </c>
      <c r="H232" s="85">
        <v>12910</v>
      </c>
      <c r="I232" s="85">
        <v>82300</v>
      </c>
      <c r="J232" s="100">
        <v>800</v>
      </c>
      <c r="K232" s="34">
        <f>K233+K235</f>
        <v>51000</v>
      </c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>
        <f>AC233+AC235</f>
        <v>51000</v>
      </c>
      <c r="AD232" s="34"/>
      <c r="AE232" s="34"/>
      <c r="AF232" s="34">
        <f>AF233+AF235</f>
        <v>51000</v>
      </c>
      <c r="AG232" s="34"/>
      <c r="AH232" s="34"/>
      <c r="AI232" s="34">
        <f>AI233+AI235</f>
        <v>51000</v>
      </c>
    </row>
    <row r="233" spans="1:35" ht="12.75" hidden="1">
      <c r="A233" s="20" t="s">
        <v>200</v>
      </c>
      <c r="B233" s="54" t="s">
        <v>200</v>
      </c>
      <c r="C233" s="55" t="s">
        <v>7</v>
      </c>
      <c r="D233" s="56">
        <v>1</v>
      </c>
      <c r="E233" s="56">
        <v>11</v>
      </c>
      <c r="F233" s="56">
        <v>1</v>
      </c>
      <c r="G233" s="56">
        <v>902</v>
      </c>
      <c r="H233" s="56">
        <v>12910</v>
      </c>
      <c r="I233" s="85">
        <v>82300</v>
      </c>
      <c r="J233" s="57">
        <v>830</v>
      </c>
      <c r="K233" s="47">
        <f>K234</f>
        <v>0</v>
      </c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>
        <f>AC234</f>
        <v>0</v>
      </c>
      <c r="AD233" s="47"/>
      <c r="AE233" s="47"/>
      <c r="AF233" s="47">
        <f>AF234</f>
        <v>0</v>
      </c>
      <c r="AG233" s="47"/>
      <c r="AH233" s="47"/>
      <c r="AI233" s="47">
        <f>AI234</f>
        <v>0</v>
      </c>
    </row>
    <row r="234" spans="1:35" ht="127.5" hidden="1">
      <c r="A234" s="20" t="s">
        <v>201</v>
      </c>
      <c r="B234" s="54" t="s">
        <v>201</v>
      </c>
      <c r="C234" s="55" t="s">
        <v>7</v>
      </c>
      <c r="D234" s="56">
        <v>1</v>
      </c>
      <c r="E234" s="56">
        <v>11</v>
      </c>
      <c r="F234" s="56">
        <v>1</v>
      </c>
      <c r="G234" s="56">
        <v>902</v>
      </c>
      <c r="H234" s="56">
        <v>12910</v>
      </c>
      <c r="I234" s="85">
        <v>82300</v>
      </c>
      <c r="J234" s="57">
        <v>831</v>
      </c>
      <c r="K234" s="47">
        <v>0</v>
      </c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>
        <v>0</v>
      </c>
      <c r="AD234" s="47"/>
      <c r="AE234" s="47"/>
      <c r="AF234" s="47">
        <v>0</v>
      </c>
      <c r="AG234" s="47"/>
      <c r="AH234" s="47"/>
      <c r="AI234" s="47">
        <v>0</v>
      </c>
    </row>
    <row r="235" spans="1:35" ht="12.75">
      <c r="A235" s="5" t="s">
        <v>217</v>
      </c>
      <c r="B235" s="99" t="s">
        <v>217</v>
      </c>
      <c r="C235" s="84" t="s">
        <v>7</v>
      </c>
      <c r="D235" s="85">
        <v>1</v>
      </c>
      <c r="E235" s="85">
        <v>11</v>
      </c>
      <c r="F235" s="85">
        <v>1</v>
      </c>
      <c r="G235" s="85">
        <v>902</v>
      </c>
      <c r="H235" s="85">
        <v>12910</v>
      </c>
      <c r="I235" s="85">
        <v>82300</v>
      </c>
      <c r="J235" s="100">
        <v>850</v>
      </c>
      <c r="K235" s="34">
        <f>K236</f>
        <v>51000</v>
      </c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>
        <f>AC236</f>
        <v>51000</v>
      </c>
      <c r="AD235" s="34"/>
      <c r="AE235" s="34"/>
      <c r="AF235" s="34">
        <f>AF236</f>
        <v>51000</v>
      </c>
      <c r="AG235" s="34"/>
      <c r="AH235" s="34"/>
      <c r="AI235" s="34">
        <f>AI236</f>
        <v>51000</v>
      </c>
    </row>
    <row r="236" spans="1:35" ht="12.75">
      <c r="A236" s="4" t="s">
        <v>216</v>
      </c>
      <c r="B236" s="99" t="s">
        <v>216</v>
      </c>
      <c r="C236" s="84" t="s">
        <v>7</v>
      </c>
      <c r="D236" s="85">
        <v>1</v>
      </c>
      <c r="E236" s="85">
        <v>11</v>
      </c>
      <c r="F236" s="85">
        <v>1</v>
      </c>
      <c r="G236" s="85">
        <v>902</v>
      </c>
      <c r="H236" s="85">
        <v>12910</v>
      </c>
      <c r="I236" s="85">
        <v>82300</v>
      </c>
      <c r="J236" s="100">
        <v>853</v>
      </c>
      <c r="K236" s="34">
        <v>51000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>
        <v>51000</v>
      </c>
      <c r="AD236" s="34"/>
      <c r="AE236" s="34"/>
      <c r="AF236" s="34">
        <v>51000</v>
      </c>
      <c r="AG236" s="34"/>
      <c r="AH236" s="34"/>
      <c r="AI236" s="34">
        <v>51000</v>
      </c>
    </row>
    <row r="237" spans="1:35" s="3" customFormat="1" ht="32.25" customHeight="1">
      <c r="A237" s="53"/>
      <c r="B237" s="127" t="s">
        <v>322</v>
      </c>
      <c r="C237" s="96" t="s">
        <v>7</v>
      </c>
      <c r="D237" s="88">
        <v>1</v>
      </c>
      <c r="E237" s="88">
        <v>11</v>
      </c>
      <c r="F237" s="88">
        <v>1</v>
      </c>
      <c r="G237" s="88">
        <v>902</v>
      </c>
      <c r="H237" s="88"/>
      <c r="I237" s="88">
        <v>83250</v>
      </c>
      <c r="J237" s="89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>
        <f>AC238</f>
        <v>400000</v>
      </c>
      <c r="AD237" s="37"/>
      <c r="AE237" s="37"/>
      <c r="AF237" s="37">
        <f aca="true" t="shared" si="17" ref="AF237:AI239">AF238</f>
        <v>50000</v>
      </c>
      <c r="AG237" s="37"/>
      <c r="AH237" s="37"/>
      <c r="AI237" s="37">
        <f t="shared" si="17"/>
        <v>50000</v>
      </c>
    </row>
    <row r="238" spans="1:35" ht="12.75">
      <c r="A238" s="4"/>
      <c r="B238" s="127" t="s">
        <v>325</v>
      </c>
      <c r="C238" s="84" t="s">
        <v>7</v>
      </c>
      <c r="D238" s="85">
        <v>1</v>
      </c>
      <c r="E238" s="85">
        <v>11</v>
      </c>
      <c r="F238" s="85">
        <v>1</v>
      </c>
      <c r="G238" s="85">
        <v>902</v>
      </c>
      <c r="H238" s="85"/>
      <c r="I238" s="85">
        <v>83250</v>
      </c>
      <c r="J238" s="100">
        <v>800</v>
      </c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>
        <f>AC239</f>
        <v>400000</v>
      </c>
      <c r="AD238" s="34"/>
      <c r="AE238" s="34"/>
      <c r="AF238" s="34">
        <f t="shared" si="17"/>
        <v>50000</v>
      </c>
      <c r="AG238" s="34"/>
      <c r="AH238" s="34"/>
      <c r="AI238" s="34">
        <f t="shared" si="17"/>
        <v>50000</v>
      </c>
    </row>
    <row r="239" spans="1:35" ht="68.25" customHeight="1">
      <c r="A239" s="4"/>
      <c r="B239" s="127" t="s">
        <v>326</v>
      </c>
      <c r="C239" s="84" t="s">
        <v>7</v>
      </c>
      <c r="D239" s="85">
        <v>1</v>
      </c>
      <c r="E239" s="85">
        <v>11</v>
      </c>
      <c r="F239" s="85">
        <v>1</v>
      </c>
      <c r="G239" s="85">
        <v>902</v>
      </c>
      <c r="H239" s="85"/>
      <c r="I239" s="85">
        <v>83250</v>
      </c>
      <c r="J239" s="100">
        <v>810</v>
      </c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>
        <f>AC240</f>
        <v>400000</v>
      </c>
      <c r="AD239" s="34"/>
      <c r="AE239" s="34"/>
      <c r="AF239" s="34">
        <f t="shared" si="17"/>
        <v>50000</v>
      </c>
      <c r="AG239" s="34"/>
      <c r="AH239" s="34"/>
      <c r="AI239" s="34">
        <f t="shared" si="17"/>
        <v>50000</v>
      </c>
    </row>
    <row r="240" spans="1:35" ht="68.25" customHeight="1">
      <c r="A240" s="4"/>
      <c r="B240" s="127" t="s">
        <v>327</v>
      </c>
      <c r="C240" s="84" t="s">
        <v>7</v>
      </c>
      <c r="D240" s="85">
        <v>1</v>
      </c>
      <c r="E240" s="85">
        <v>11</v>
      </c>
      <c r="F240" s="85">
        <v>1</v>
      </c>
      <c r="G240" s="85">
        <v>902</v>
      </c>
      <c r="H240" s="85"/>
      <c r="I240" s="85">
        <v>83250</v>
      </c>
      <c r="J240" s="100">
        <v>814</v>
      </c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>
        <v>350000</v>
      </c>
      <c r="AB240" s="34"/>
      <c r="AC240" s="34">
        <f>50000+AA240</f>
        <v>400000</v>
      </c>
      <c r="AD240" s="34"/>
      <c r="AE240" s="34"/>
      <c r="AF240" s="34">
        <v>50000</v>
      </c>
      <c r="AG240" s="34"/>
      <c r="AH240" s="34"/>
      <c r="AI240" s="34">
        <v>50000</v>
      </c>
    </row>
    <row r="241" spans="1:35" ht="32.25" customHeight="1">
      <c r="A241" s="4"/>
      <c r="B241" s="87" t="s">
        <v>321</v>
      </c>
      <c r="C241" s="96" t="s">
        <v>7</v>
      </c>
      <c r="D241" s="88">
        <v>1</v>
      </c>
      <c r="E241" s="88">
        <v>11</v>
      </c>
      <c r="F241" s="88">
        <v>1</v>
      </c>
      <c r="G241" s="88">
        <v>902</v>
      </c>
      <c r="H241" s="88">
        <v>12910</v>
      </c>
      <c r="I241" s="88">
        <v>83360</v>
      </c>
      <c r="J241" s="89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>
        <f>AC245+AC242</f>
        <v>1307084.08</v>
      </c>
      <c r="AD241" s="37"/>
      <c r="AE241" s="37"/>
      <c r="AF241" s="37">
        <f>AF245+AF242</f>
        <v>1301082.08</v>
      </c>
      <c r="AG241" s="37"/>
      <c r="AH241" s="37"/>
      <c r="AI241" s="37">
        <f>AI245+AI242</f>
        <v>1301080.08</v>
      </c>
    </row>
    <row r="242" spans="1:35" ht="38.25">
      <c r="A242" s="4"/>
      <c r="B242" s="128" t="s">
        <v>258</v>
      </c>
      <c r="C242" s="84" t="s">
        <v>7</v>
      </c>
      <c r="D242" s="85">
        <v>1</v>
      </c>
      <c r="E242" s="85">
        <v>11</v>
      </c>
      <c r="F242" s="85">
        <v>1</v>
      </c>
      <c r="G242" s="85">
        <v>902</v>
      </c>
      <c r="H242" s="85" t="s">
        <v>261</v>
      </c>
      <c r="I242" s="85">
        <v>83360</v>
      </c>
      <c r="J242" s="100" t="s">
        <v>21</v>
      </c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>
        <f>AC243</f>
        <v>710170.6</v>
      </c>
      <c r="AD242" s="37"/>
      <c r="AE242" s="37"/>
      <c r="AF242" s="37">
        <f>AF243</f>
        <v>710168.6</v>
      </c>
      <c r="AG242" s="37"/>
      <c r="AH242" s="37"/>
      <c r="AI242" s="37">
        <f>AI243</f>
        <v>710166.6</v>
      </c>
    </row>
    <row r="243" spans="1:35" ht="25.5">
      <c r="A243" s="4"/>
      <c r="B243" s="128" t="s">
        <v>259</v>
      </c>
      <c r="C243" s="84" t="s">
        <v>7</v>
      </c>
      <c r="D243" s="85">
        <v>1</v>
      </c>
      <c r="E243" s="85">
        <v>11</v>
      </c>
      <c r="F243" s="85">
        <v>1</v>
      </c>
      <c r="G243" s="85">
        <v>902</v>
      </c>
      <c r="H243" s="85" t="s">
        <v>261</v>
      </c>
      <c r="I243" s="85">
        <v>83360</v>
      </c>
      <c r="J243" s="100">
        <v>610</v>
      </c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4">
        <f>AC244</f>
        <v>710170.6</v>
      </c>
      <c r="AD243" s="34"/>
      <c r="AE243" s="34"/>
      <c r="AF243" s="34">
        <f>AF244</f>
        <v>710168.6</v>
      </c>
      <c r="AG243" s="34"/>
      <c r="AH243" s="34"/>
      <c r="AI243" s="34">
        <f>AI244</f>
        <v>710166.6</v>
      </c>
    </row>
    <row r="244" spans="1:35" ht="76.5">
      <c r="A244" s="4"/>
      <c r="B244" s="101" t="s">
        <v>22</v>
      </c>
      <c r="C244" s="84" t="s">
        <v>7</v>
      </c>
      <c r="D244" s="85">
        <v>1</v>
      </c>
      <c r="E244" s="85">
        <v>11</v>
      </c>
      <c r="F244" s="85">
        <v>1</v>
      </c>
      <c r="G244" s="85">
        <v>902</v>
      </c>
      <c r="H244" s="85" t="s">
        <v>261</v>
      </c>
      <c r="I244" s="85">
        <v>83360</v>
      </c>
      <c r="J244" s="100">
        <v>611</v>
      </c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4">
        <v>710170.6</v>
      </c>
      <c r="AD244" s="34"/>
      <c r="AE244" s="34"/>
      <c r="AF244" s="34">
        <v>710168.6</v>
      </c>
      <c r="AG244" s="34"/>
      <c r="AH244" s="34"/>
      <c r="AI244" s="34">
        <v>710166.6</v>
      </c>
    </row>
    <row r="245" spans="1:35" ht="12.75">
      <c r="A245" s="4"/>
      <c r="B245" s="99" t="s">
        <v>15</v>
      </c>
      <c r="C245" s="85" t="s">
        <v>7</v>
      </c>
      <c r="D245" s="85">
        <v>1</v>
      </c>
      <c r="E245" s="85">
        <v>11</v>
      </c>
      <c r="F245" s="85">
        <v>1</v>
      </c>
      <c r="G245" s="85">
        <v>902</v>
      </c>
      <c r="H245" s="85">
        <v>10230</v>
      </c>
      <c r="I245" s="85">
        <v>83360</v>
      </c>
      <c r="J245" s="100" t="s">
        <v>16</v>
      </c>
      <c r="K245" s="34">
        <f>K246</f>
        <v>320819</v>
      </c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>
        <f>AC246</f>
        <v>596913.48</v>
      </c>
      <c r="AD245" s="34"/>
      <c r="AE245" s="34"/>
      <c r="AF245" s="34">
        <f>AF246</f>
        <v>590913.48</v>
      </c>
      <c r="AG245" s="34"/>
      <c r="AH245" s="34"/>
      <c r="AI245" s="34">
        <f>AI246</f>
        <v>590913.48</v>
      </c>
    </row>
    <row r="246" spans="1:35" ht="12.75">
      <c r="A246" s="4"/>
      <c r="B246" s="99" t="s">
        <v>42</v>
      </c>
      <c r="C246" s="85" t="s">
        <v>7</v>
      </c>
      <c r="D246" s="85">
        <v>1</v>
      </c>
      <c r="E246" s="85">
        <v>11</v>
      </c>
      <c r="F246" s="85">
        <v>1</v>
      </c>
      <c r="G246" s="85">
        <v>902</v>
      </c>
      <c r="H246" s="85">
        <v>10230</v>
      </c>
      <c r="I246" s="85">
        <v>83360</v>
      </c>
      <c r="J246" s="100">
        <v>850</v>
      </c>
      <c r="K246" s="34">
        <f>K247+K248</f>
        <v>320819</v>
      </c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>
        <f>AC247+AC248+AC249</f>
        <v>596913.48</v>
      </c>
      <c r="AD246" s="34"/>
      <c r="AE246" s="34"/>
      <c r="AF246" s="34">
        <f>AF247+AF248+AF249</f>
        <v>590913.48</v>
      </c>
      <c r="AG246" s="34"/>
      <c r="AH246" s="34"/>
      <c r="AI246" s="34">
        <f>AI247+AI248+AI249</f>
        <v>590913.48</v>
      </c>
    </row>
    <row r="247" spans="1:35" ht="25.5">
      <c r="A247" s="4"/>
      <c r="B247" s="99" t="s">
        <v>17</v>
      </c>
      <c r="C247" s="85" t="s">
        <v>7</v>
      </c>
      <c r="D247" s="85">
        <v>1</v>
      </c>
      <c r="E247" s="85">
        <v>11</v>
      </c>
      <c r="F247" s="85">
        <v>1</v>
      </c>
      <c r="G247" s="85">
        <v>902</v>
      </c>
      <c r="H247" s="85">
        <v>10230</v>
      </c>
      <c r="I247" s="85">
        <v>83360</v>
      </c>
      <c r="J247" s="100" t="s">
        <v>18</v>
      </c>
      <c r="K247" s="34">
        <v>130819</v>
      </c>
      <c r="L247" s="34"/>
      <c r="M247" s="34"/>
      <c r="N247" s="34"/>
      <c r="O247" s="34"/>
      <c r="P247" s="34"/>
      <c r="Q247" s="34"/>
      <c r="R247" s="34"/>
      <c r="S247" s="34"/>
      <c r="T247" s="34"/>
      <c r="U247" s="34">
        <v>-39000</v>
      </c>
      <c r="V247" s="34"/>
      <c r="W247" s="34"/>
      <c r="X247" s="34"/>
      <c r="Y247" s="34"/>
      <c r="Z247" s="34"/>
      <c r="AA247" s="34"/>
      <c r="AB247" s="34"/>
      <c r="AC247" s="34">
        <v>455425</v>
      </c>
      <c r="AD247" s="34"/>
      <c r="AE247" s="34"/>
      <c r="AF247" s="34">
        <v>455425</v>
      </c>
      <c r="AG247" s="34"/>
      <c r="AH247" s="34"/>
      <c r="AI247" s="34">
        <v>455425</v>
      </c>
    </row>
    <row r="248" spans="1:35" ht="12.75">
      <c r="A248" s="4"/>
      <c r="B248" s="99" t="s">
        <v>137</v>
      </c>
      <c r="C248" s="85" t="s">
        <v>7</v>
      </c>
      <c r="D248" s="85">
        <v>1</v>
      </c>
      <c r="E248" s="85">
        <v>11</v>
      </c>
      <c r="F248" s="85">
        <v>1</v>
      </c>
      <c r="G248" s="85">
        <v>902</v>
      </c>
      <c r="H248" s="85">
        <v>10230</v>
      </c>
      <c r="I248" s="85">
        <v>83360</v>
      </c>
      <c r="J248" s="100" t="s">
        <v>20</v>
      </c>
      <c r="K248" s="34">
        <v>190000</v>
      </c>
      <c r="L248" s="34"/>
      <c r="M248" s="34"/>
      <c r="N248" s="34">
        <v>9200</v>
      </c>
      <c r="O248" s="34">
        <v>-10683</v>
      </c>
      <c r="P248" s="34"/>
      <c r="Q248" s="34"/>
      <c r="R248" s="34"/>
      <c r="S248" s="34"/>
      <c r="T248" s="34"/>
      <c r="U248" s="34"/>
      <c r="V248" s="34">
        <v>-110254</v>
      </c>
      <c r="W248" s="34"/>
      <c r="X248" s="34"/>
      <c r="Y248" s="34"/>
      <c r="Z248" s="34"/>
      <c r="AA248" s="34"/>
      <c r="AB248" s="34"/>
      <c r="AC248" s="34">
        <v>94000</v>
      </c>
      <c r="AD248" s="34"/>
      <c r="AE248" s="34"/>
      <c r="AF248" s="34">
        <v>88000</v>
      </c>
      <c r="AG248" s="34"/>
      <c r="AH248" s="34"/>
      <c r="AI248" s="34">
        <v>88000</v>
      </c>
    </row>
    <row r="249" spans="1:35" ht="12.75">
      <c r="A249" s="4"/>
      <c r="B249" s="99" t="s">
        <v>215</v>
      </c>
      <c r="C249" s="85" t="s">
        <v>7</v>
      </c>
      <c r="D249" s="85">
        <v>1</v>
      </c>
      <c r="E249" s="85">
        <v>11</v>
      </c>
      <c r="F249" s="85">
        <v>1</v>
      </c>
      <c r="G249" s="85">
        <v>902</v>
      </c>
      <c r="H249" s="85">
        <v>10230</v>
      </c>
      <c r="I249" s="85">
        <v>83360</v>
      </c>
      <c r="J249" s="100">
        <v>853</v>
      </c>
      <c r="K249" s="34"/>
      <c r="L249" s="34">
        <v>8500</v>
      </c>
      <c r="M249" s="34"/>
      <c r="N249" s="34">
        <v>-8500</v>
      </c>
      <c r="O249" s="34">
        <v>10683</v>
      </c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>
        <v>47488.48</v>
      </c>
      <c r="AD249" s="34"/>
      <c r="AE249" s="34"/>
      <c r="AF249" s="34">
        <v>47488.48</v>
      </c>
      <c r="AG249" s="34"/>
      <c r="AH249" s="34"/>
      <c r="AI249" s="34">
        <v>47488.48</v>
      </c>
    </row>
    <row r="250" spans="1:35" s="44" customFormat="1" ht="39" customHeight="1" hidden="1">
      <c r="A250" s="19" t="s">
        <v>63</v>
      </c>
      <c r="B250" s="125" t="s">
        <v>300</v>
      </c>
      <c r="C250" s="73" t="s">
        <v>7</v>
      </c>
      <c r="D250" s="64">
        <v>1</v>
      </c>
      <c r="E250" s="64">
        <v>11</v>
      </c>
      <c r="F250" s="64">
        <v>1</v>
      </c>
      <c r="G250" s="64">
        <v>902</v>
      </c>
      <c r="H250" s="64">
        <v>13000</v>
      </c>
      <c r="I250" s="64">
        <v>80900</v>
      </c>
      <c r="J250" s="41"/>
      <c r="K250" s="42">
        <f>K251</f>
        <v>0</v>
      </c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>
        <f>AC251</f>
        <v>0</v>
      </c>
      <c r="AD250" s="42"/>
      <c r="AE250" s="42"/>
      <c r="AF250" s="42">
        <f aca="true" t="shared" si="18" ref="AF250:AI252">AF251</f>
        <v>0</v>
      </c>
      <c r="AG250" s="42"/>
      <c r="AH250" s="42"/>
      <c r="AI250" s="42">
        <f t="shared" si="18"/>
        <v>0</v>
      </c>
    </row>
    <row r="251" spans="1:35" s="40" customFormat="1" ht="38.25" hidden="1">
      <c r="A251" s="20" t="s">
        <v>133</v>
      </c>
      <c r="B251" s="54" t="s">
        <v>133</v>
      </c>
      <c r="C251" s="55" t="s">
        <v>7</v>
      </c>
      <c r="D251" s="56">
        <v>1</v>
      </c>
      <c r="E251" s="56">
        <v>11</v>
      </c>
      <c r="F251" s="56">
        <v>1</v>
      </c>
      <c r="G251" s="56">
        <v>902</v>
      </c>
      <c r="H251" s="56">
        <v>13000</v>
      </c>
      <c r="I251" s="56">
        <v>80900</v>
      </c>
      <c r="J251" s="57" t="s">
        <v>12</v>
      </c>
      <c r="K251" s="47">
        <f>K252</f>
        <v>0</v>
      </c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>
        <f>AC252</f>
        <v>0</v>
      </c>
      <c r="AD251" s="47"/>
      <c r="AE251" s="47"/>
      <c r="AF251" s="47">
        <f t="shared" si="18"/>
        <v>0</v>
      </c>
      <c r="AG251" s="47"/>
      <c r="AH251" s="47"/>
      <c r="AI251" s="47">
        <f t="shared" si="18"/>
        <v>0</v>
      </c>
    </row>
    <row r="252" spans="1:35" s="40" customFormat="1" ht="38.25" hidden="1">
      <c r="A252" s="20" t="s">
        <v>13</v>
      </c>
      <c r="B252" s="54" t="s">
        <v>13</v>
      </c>
      <c r="C252" s="55" t="s">
        <v>7</v>
      </c>
      <c r="D252" s="56">
        <v>1</v>
      </c>
      <c r="E252" s="56">
        <v>11</v>
      </c>
      <c r="F252" s="56">
        <v>1</v>
      </c>
      <c r="G252" s="56">
        <v>902</v>
      </c>
      <c r="H252" s="56">
        <v>13000</v>
      </c>
      <c r="I252" s="56">
        <v>80900</v>
      </c>
      <c r="J252" s="57" t="s">
        <v>14</v>
      </c>
      <c r="K252" s="47">
        <f>K253</f>
        <v>0</v>
      </c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>
        <f>AC253</f>
        <v>0</v>
      </c>
      <c r="AD252" s="47"/>
      <c r="AE252" s="47"/>
      <c r="AF252" s="47">
        <f t="shared" si="18"/>
        <v>0</v>
      </c>
      <c r="AG252" s="47"/>
      <c r="AH252" s="47"/>
      <c r="AI252" s="47">
        <f t="shared" si="18"/>
        <v>0</v>
      </c>
    </row>
    <row r="253" spans="1:35" s="40" customFormat="1" ht="38.25" hidden="1">
      <c r="A253" s="20" t="s">
        <v>134</v>
      </c>
      <c r="B253" s="54" t="s">
        <v>134</v>
      </c>
      <c r="C253" s="55" t="s">
        <v>7</v>
      </c>
      <c r="D253" s="56">
        <v>1</v>
      </c>
      <c r="E253" s="56">
        <v>11</v>
      </c>
      <c r="F253" s="56">
        <v>1</v>
      </c>
      <c r="G253" s="56">
        <v>902</v>
      </c>
      <c r="H253" s="56">
        <v>13000</v>
      </c>
      <c r="I253" s="56">
        <v>80900</v>
      </c>
      <c r="J253" s="57">
        <v>244</v>
      </c>
      <c r="K253" s="47">
        <v>0</v>
      </c>
      <c r="L253" s="47"/>
      <c r="M253" s="47"/>
      <c r="N253" s="47">
        <v>29795.62</v>
      </c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>
        <v>0</v>
      </c>
      <c r="AD253" s="47"/>
      <c r="AE253" s="47"/>
      <c r="AF253" s="47">
        <v>0</v>
      </c>
      <c r="AG253" s="47"/>
      <c r="AH253" s="47"/>
      <c r="AI253" s="47">
        <v>0</v>
      </c>
    </row>
    <row r="254" spans="1:35" ht="38.25" hidden="1">
      <c r="A254" s="19" t="s">
        <v>87</v>
      </c>
      <c r="B254" s="63" t="s">
        <v>357</v>
      </c>
      <c r="C254" s="73" t="s">
        <v>7</v>
      </c>
      <c r="D254" s="64">
        <v>1</v>
      </c>
      <c r="E254" s="64">
        <v>11</v>
      </c>
      <c r="F254" s="64">
        <v>1</v>
      </c>
      <c r="G254" s="64">
        <v>902</v>
      </c>
      <c r="H254" s="64">
        <v>13250</v>
      </c>
      <c r="I254" s="64">
        <v>18640</v>
      </c>
      <c r="J254" s="41"/>
      <c r="K254" s="42">
        <f>K255</f>
        <v>0</v>
      </c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>
        <f>AC255</f>
        <v>0</v>
      </c>
      <c r="AD254" s="42"/>
      <c r="AE254" s="42"/>
      <c r="AF254" s="42">
        <f>AF255</f>
        <v>0</v>
      </c>
      <c r="AG254" s="42"/>
      <c r="AH254" s="42"/>
      <c r="AI254" s="42">
        <f>AI255</f>
        <v>0</v>
      </c>
    </row>
    <row r="255" spans="1:35" ht="45.75" customHeight="1" hidden="1">
      <c r="A255" s="20" t="s">
        <v>133</v>
      </c>
      <c r="B255" s="133" t="s">
        <v>258</v>
      </c>
      <c r="C255" s="55" t="s">
        <v>7</v>
      </c>
      <c r="D255" s="56">
        <v>1</v>
      </c>
      <c r="E255" s="56">
        <v>11</v>
      </c>
      <c r="F255" s="56">
        <v>1</v>
      </c>
      <c r="G255" s="56">
        <v>902</v>
      </c>
      <c r="H255" s="64">
        <v>13250</v>
      </c>
      <c r="I255" s="56">
        <v>18640</v>
      </c>
      <c r="J255" s="57">
        <v>600</v>
      </c>
      <c r="K255" s="47">
        <f>K256</f>
        <v>0</v>
      </c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>
        <f>AC256</f>
        <v>0</v>
      </c>
      <c r="AD255" s="47"/>
      <c r="AE255" s="47"/>
      <c r="AF255" s="47">
        <f>AF256</f>
        <v>0</v>
      </c>
      <c r="AG255" s="47"/>
      <c r="AH255" s="47"/>
      <c r="AI255" s="47">
        <f>AI256</f>
        <v>0</v>
      </c>
    </row>
    <row r="256" spans="1:35" ht="30" customHeight="1" hidden="1">
      <c r="A256" s="20" t="s">
        <v>13</v>
      </c>
      <c r="B256" s="133" t="s">
        <v>259</v>
      </c>
      <c r="C256" s="55" t="s">
        <v>7</v>
      </c>
      <c r="D256" s="56">
        <v>1</v>
      </c>
      <c r="E256" s="56">
        <v>11</v>
      </c>
      <c r="F256" s="56">
        <v>1</v>
      </c>
      <c r="G256" s="56">
        <v>902</v>
      </c>
      <c r="H256" s="64">
        <v>13250</v>
      </c>
      <c r="I256" s="56">
        <v>18640</v>
      </c>
      <c r="J256" s="57">
        <v>610</v>
      </c>
      <c r="K256" s="47">
        <f>K257</f>
        <v>0</v>
      </c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>
        <f>AC257</f>
        <v>0</v>
      </c>
      <c r="AD256" s="47"/>
      <c r="AE256" s="47"/>
      <c r="AF256" s="47">
        <f>AF257</f>
        <v>0</v>
      </c>
      <c r="AG256" s="47"/>
      <c r="AH256" s="47"/>
      <c r="AI256" s="47">
        <f>AI257</f>
        <v>0</v>
      </c>
    </row>
    <row r="257" spans="1:35" ht="24.75" customHeight="1" hidden="1">
      <c r="A257" s="20" t="s">
        <v>134</v>
      </c>
      <c r="B257" s="133" t="s">
        <v>260</v>
      </c>
      <c r="C257" s="55" t="s">
        <v>7</v>
      </c>
      <c r="D257" s="56">
        <v>1</v>
      </c>
      <c r="E257" s="56">
        <v>11</v>
      </c>
      <c r="F257" s="56">
        <v>1</v>
      </c>
      <c r="G257" s="56">
        <v>902</v>
      </c>
      <c r="H257" s="64">
        <v>13250</v>
      </c>
      <c r="I257" s="56">
        <v>18640</v>
      </c>
      <c r="J257" s="57">
        <v>612</v>
      </c>
      <c r="K257" s="47">
        <v>0</v>
      </c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 t="s">
        <v>268</v>
      </c>
      <c r="AB257" s="47"/>
      <c r="AC257" s="47">
        <v>0</v>
      </c>
      <c r="AD257" s="47"/>
      <c r="AE257" s="47"/>
      <c r="AF257" s="47">
        <v>0</v>
      </c>
      <c r="AG257" s="47"/>
      <c r="AH257" s="47"/>
      <c r="AI257" s="47">
        <v>0</v>
      </c>
    </row>
    <row r="258" spans="1:35" s="49" customFormat="1" ht="106.5" customHeight="1">
      <c r="A258" s="58" t="s">
        <v>113</v>
      </c>
      <c r="B258" s="129" t="s">
        <v>113</v>
      </c>
      <c r="C258" s="116" t="s">
        <v>7</v>
      </c>
      <c r="D258" s="117">
        <v>1</v>
      </c>
      <c r="E258" s="117">
        <v>11</v>
      </c>
      <c r="F258" s="117">
        <v>1</v>
      </c>
      <c r="G258" s="117">
        <v>902</v>
      </c>
      <c r="H258" s="117">
        <v>14210</v>
      </c>
      <c r="I258" s="117">
        <v>14210</v>
      </c>
      <c r="J258" s="130" t="s">
        <v>0</v>
      </c>
      <c r="K258" s="119">
        <f>K259</f>
        <v>9540</v>
      </c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19">
        <f>AC259</f>
        <v>9540</v>
      </c>
      <c r="AD258" s="119"/>
      <c r="AE258" s="119"/>
      <c r="AF258" s="119">
        <f aca="true" t="shared" si="19" ref="AF258:AI260">AF259</f>
        <v>9540</v>
      </c>
      <c r="AG258" s="119"/>
      <c r="AH258" s="119"/>
      <c r="AI258" s="119">
        <f t="shared" si="19"/>
        <v>9540</v>
      </c>
    </row>
    <row r="259" spans="1:35" s="52" customFormat="1" ht="38.25">
      <c r="A259" s="51" t="s">
        <v>66</v>
      </c>
      <c r="B259" s="120" t="s">
        <v>66</v>
      </c>
      <c r="C259" s="121" t="s">
        <v>7</v>
      </c>
      <c r="D259" s="122">
        <v>1</v>
      </c>
      <c r="E259" s="122">
        <v>11</v>
      </c>
      <c r="F259" s="122">
        <v>1</v>
      </c>
      <c r="G259" s="122">
        <v>902</v>
      </c>
      <c r="H259" s="122">
        <v>14210</v>
      </c>
      <c r="I259" s="122">
        <v>14210</v>
      </c>
      <c r="J259" s="123" t="s">
        <v>21</v>
      </c>
      <c r="K259" s="124">
        <f>K260</f>
        <v>9540</v>
      </c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>
        <f>AC260</f>
        <v>9540</v>
      </c>
      <c r="AD259" s="124"/>
      <c r="AE259" s="124"/>
      <c r="AF259" s="124">
        <f t="shared" si="19"/>
        <v>9540</v>
      </c>
      <c r="AG259" s="124"/>
      <c r="AH259" s="124"/>
      <c r="AI259" s="124">
        <f t="shared" si="19"/>
        <v>9540</v>
      </c>
    </row>
    <row r="260" spans="1:35" s="52" customFormat="1" ht="12.75">
      <c r="A260" s="51" t="s">
        <v>49</v>
      </c>
      <c r="B260" s="120" t="s">
        <v>49</v>
      </c>
      <c r="C260" s="121" t="s">
        <v>7</v>
      </c>
      <c r="D260" s="122">
        <v>1</v>
      </c>
      <c r="E260" s="122">
        <v>11</v>
      </c>
      <c r="F260" s="122">
        <v>1</v>
      </c>
      <c r="G260" s="122">
        <v>902</v>
      </c>
      <c r="H260" s="122">
        <v>14210</v>
      </c>
      <c r="I260" s="122">
        <v>14210</v>
      </c>
      <c r="J260" s="123">
        <v>610</v>
      </c>
      <c r="K260" s="124">
        <f>K261</f>
        <v>9540</v>
      </c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>
        <f>AC261</f>
        <v>9540</v>
      </c>
      <c r="AD260" s="124"/>
      <c r="AE260" s="124"/>
      <c r="AF260" s="124">
        <f t="shared" si="19"/>
        <v>9540</v>
      </c>
      <c r="AG260" s="124"/>
      <c r="AH260" s="124"/>
      <c r="AI260" s="124">
        <f t="shared" si="19"/>
        <v>9540</v>
      </c>
    </row>
    <row r="261" spans="1:35" s="52" customFormat="1" ht="80.25" customHeight="1">
      <c r="A261" s="51" t="s">
        <v>22</v>
      </c>
      <c r="B261" s="120" t="s">
        <v>22</v>
      </c>
      <c r="C261" s="121" t="s">
        <v>7</v>
      </c>
      <c r="D261" s="122">
        <v>1</v>
      </c>
      <c r="E261" s="122">
        <v>11</v>
      </c>
      <c r="F261" s="122">
        <v>1</v>
      </c>
      <c r="G261" s="122">
        <v>902</v>
      </c>
      <c r="H261" s="122">
        <v>14210</v>
      </c>
      <c r="I261" s="122">
        <v>14210</v>
      </c>
      <c r="J261" s="123" t="s">
        <v>23</v>
      </c>
      <c r="K261" s="124">
        <v>9540</v>
      </c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>
        <v>9540</v>
      </c>
      <c r="AD261" s="124"/>
      <c r="AE261" s="124"/>
      <c r="AF261" s="124">
        <v>9540</v>
      </c>
      <c r="AG261" s="124"/>
      <c r="AH261" s="124"/>
      <c r="AI261" s="124">
        <v>9540</v>
      </c>
    </row>
    <row r="262" spans="1:35" s="40" customFormat="1" ht="69.75" customHeight="1" hidden="1">
      <c r="A262" s="45" t="s">
        <v>257</v>
      </c>
      <c r="B262" s="132" t="s">
        <v>257</v>
      </c>
      <c r="C262" s="73" t="s">
        <v>7</v>
      </c>
      <c r="D262" s="64">
        <v>1</v>
      </c>
      <c r="E262" s="64">
        <v>11</v>
      </c>
      <c r="F262" s="64">
        <v>1</v>
      </c>
      <c r="G262" s="64">
        <v>902</v>
      </c>
      <c r="H262" s="64">
        <v>14230</v>
      </c>
      <c r="I262" s="64">
        <v>14230</v>
      </c>
      <c r="J262" s="41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>
        <f>AC263</f>
        <v>0</v>
      </c>
      <c r="AD262" s="42"/>
      <c r="AE262" s="42"/>
      <c r="AF262" s="47"/>
      <c r="AG262" s="47"/>
      <c r="AH262" s="47"/>
      <c r="AI262" s="47"/>
    </row>
    <row r="263" spans="1:35" s="40" customFormat="1" ht="38.25" hidden="1">
      <c r="A263" s="46" t="s">
        <v>258</v>
      </c>
      <c r="B263" s="133" t="s">
        <v>258</v>
      </c>
      <c r="C263" s="55" t="s">
        <v>7</v>
      </c>
      <c r="D263" s="56">
        <v>1</v>
      </c>
      <c r="E263" s="56">
        <v>11</v>
      </c>
      <c r="F263" s="56">
        <v>1</v>
      </c>
      <c r="G263" s="56">
        <v>902</v>
      </c>
      <c r="H263" s="56">
        <v>14230</v>
      </c>
      <c r="I263" s="56">
        <v>14230</v>
      </c>
      <c r="J263" s="57" t="s">
        <v>21</v>
      </c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>
        <f>AC264</f>
        <v>0</v>
      </c>
      <c r="AD263" s="47"/>
      <c r="AE263" s="47"/>
      <c r="AF263" s="47"/>
      <c r="AG263" s="47"/>
      <c r="AH263" s="47"/>
      <c r="AI263" s="47"/>
    </row>
    <row r="264" spans="1:35" s="40" customFormat="1" ht="18.75" customHeight="1" hidden="1">
      <c r="A264" s="46" t="s">
        <v>259</v>
      </c>
      <c r="B264" s="133" t="s">
        <v>259</v>
      </c>
      <c r="C264" s="55" t="s">
        <v>7</v>
      </c>
      <c r="D264" s="56">
        <v>1</v>
      </c>
      <c r="E264" s="56">
        <v>11</v>
      </c>
      <c r="F264" s="56">
        <v>1</v>
      </c>
      <c r="G264" s="56">
        <v>902</v>
      </c>
      <c r="H264" s="56">
        <v>14230</v>
      </c>
      <c r="I264" s="56">
        <v>14230</v>
      </c>
      <c r="J264" s="57">
        <v>610</v>
      </c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>
        <f>AC265</f>
        <v>0</v>
      </c>
      <c r="AD264" s="47"/>
      <c r="AE264" s="47"/>
      <c r="AF264" s="47"/>
      <c r="AG264" s="47"/>
      <c r="AH264" s="47"/>
      <c r="AI264" s="47"/>
    </row>
    <row r="265" spans="1:35" s="40" customFormat="1" ht="25.5" hidden="1">
      <c r="A265" s="46" t="s">
        <v>260</v>
      </c>
      <c r="B265" s="133" t="s">
        <v>260</v>
      </c>
      <c r="C265" s="55" t="s">
        <v>7</v>
      </c>
      <c r="D265" s="56">
        <v>1</v>
      </c>
      <c r="E265" s="56">
        <v>11</v>
      </c>
      <c r="F265" s="56">
        <v>1</v>
      </c>
      <c r="G265" s="56">
        <v>902</v>
      </c>
      <c r="H265" s="56">
        <v>14230</v>
      </c>
      <c r="I265" s="56">
        <v>14230</v>
      </c>
      <c r="J265" s="57">
        <v>612</v>
      </c>
      <c r="K265" s="47"/>
      <c r="L265" s="47"/>
      <c r="M265" s="47"/>
      <c r="N265" s="47"/>
      <c r="O265" s="47"/>
      <c r="P265" s="47"/>
      <c r="Q265" s="47">
        <v>2100000</v>
      </c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>
        <v>0</v>
      </c>
      <c r="AD265" s="47"/>
      <c r="AE265" s="47"/>
      <c r="AF265" s="47"/>
      <c r="AG265" s="47"/>
      <c r="AH265" s="47"/>
      <c r="AI265" s="47"/>
    </row>
    <row r="266" spans="1:35" s="40" customFormat="1" ht="47.25" customHeight="1" hidden="1">
      <c r="A266" s="45" t="s">
        <v>257</v>
      </c>
      <c r="B266" s="125" t="s">
        <v>301</v>
      </c>
      <c r="C266" s="73" t="s">
        <v>7</v>
      </c>
      <c r="D266" s="64">
        <v>1</v>
      </c>
      <c r="E266" s="64">
        <v>11</v>
      </c>
      <c r="F266" s="64">
        <v>1</v>
      </c>
      <c r="G266" s="64">
        <v>902</v>
      </c>
      <c r="H266" s="64" t="s">
        <v>261</v>
      </c>
      <c r="I266" s="64" t="s">
        <v>261</v>
      </c>
      <c r="J266" s="41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>
        <f>AC267</f>
        <v>0</v>
      </c>
      <c r="AD266" s="47"/>
      <c r="AE266" s="47"/>
      <c r="AF266" s="47"/>
      <c r="AG266" s="47"/>
      <c r="AH266" s="47"/>
      <c r="AI266" s="47"/>
    </row>
    <row r="267" spans="1:35" s="40" customFormat="1" ht="38.25" hidden="1">
      <c r="A267" s="46" t="s">
        <v>258</v>
      </c>
      <c r="B267" s="133" t="s">
        <v>258</v>
      </c>
      <c r="C267" s="55" t="s">
        <v>7</v>
      </c>
      <c r="D267" s="56">
        <v>1</v>
      </c>
      <c r="E267" s="56">
        <v>11</v>
      </c>
      <c r="F267" s="56">
        <v>1</v>
      </c>
      <c r="G267" s="56">
        <v>902</v>
      </c>
      <c r="H267" s="56" t="s">
        <v>261</v>
      </c>
      <c r="I267" s="56" t="s">
        <v>261</v>
      </c>
      <c r="J267" s="57" t="s">
        <v>21</v>
      </c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>
        <f>AC268</f>
        <v>0</v>
      </c>
      <c r="AD267" s="47"/>
      <c r="AE267" s="47"/>
      <c r="AF267" s="47"/>
      <c r="AG267" s="47"/>
      <c r="AH267" s="47"/>
      <c r="AI267" s="47"/>
    </row>
    <row r="268" spans="1:35" s="40" customFormat="1" ht="25.5" hidden="1">
      <c r="A268" s="46" t="s">
        <v>259</v>
      </c>
      <c r="B268" s="133" t="s">
        <v>259</v>
      </c>
      <c r="C268" s="55" t="s">
        <v>7</v>
      </c>
      <c r="D268" s="56">
        <v>1</v>
      </c>
      <c r="E268" s="56">
        <v>11</v>
      </c>
      <c r="F268" s="56">
        <v>1</v>
      </c>
      <c r="G268" s="56">
        <v>902</v>
      </c>
      <c r="H268" s="56" t="s">
        <v>261</v>
      </c>
      <c r="I268" s="56" t="s">
        <v>261</v>
      </c>
      <c r="J268" s="57">
        <v>610</v>
      </c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>
        <f>AC269</f>
        <v>0</v>
      </c>
      <c r="AD268" s="47"/>
      <c r="AE268" s="47"/>
      <c r="AF268" s="47"/>
      <c r="AG268" s="47"/>
      <c r="AH268" s="47"/>
      <c r="AI268" s="47"/>
    </row>
    <row r="269" spans="1:35" s="40" customFormat="1" ht="25.5" hidden="1">
      <c r="A269" s="46" t="s">
        <v>260</v>
      </c>
      <c r="B269" s="133" t="s">
        <v>260</v>
      </c>
      <c r="C269" s="55" t="s">
        <v>7</v>
      </c>
      <c r="D269" s="56">
        <v>1</v>
      </c>
      <c r="E269" s="56">
        <v>11</v>
      </c>
      <c r="F269" s="56">
        <v>1</v>
      </c>
      <c r="G269" s="56">
        <v>902</v>
      </c>
      <c r="H269" s="56" t="s">
        <v>261</v>
      </c>
      <c r="I269" s="56" t="s">
        <v>261</v>
      </c>
      <c r="J269" s="57">
        <v>612</v>
      </c>
      <c r="K269" s="47"/>
      <c r="L269" s="47"/>
      <c r="M269" s="47"/>
      <c r="N269" s="47"/>
      <c r="O269" s="47"/>
      <c r="P269" s="47"/>
      <c r="Q269" s="47">
        <v>2822675.17</v>
      </c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>
        <v>0</v>
      </c>
      <c r="AD269" s="47"/>
      <c r="AE269" s="47"/>
      <c r="AF269" s="47"/>
      <c r="AG269" s="47"/>
      <c r="AH269" s="47"/>
      <c r="AI269" s="47"/>
    </row>
    <row r="270" spans="1:35" s="49" customFormat="1" ht="57.75" customHeight="1">
      <c r="A270" s="58" t="s">
        <v>37</v>
      </c>
      <c r="B270" s="129" t="s">
        <v>37</v>
      </c>
      <c r="C270" s="116" t="s">
        <v>7</v>
      </c>
      <c r="D270" s="117">
        <v>1</v>
      </c>
      <c r="E270" s="117">
        <v>11</v>
      </c>
      <c r="F270" s="117">
        <v>1</v>
      </c>
      <c r="G270" s="117">
        <v>902</v>
      </c>
      <c r="H270" s="117">
        <v>16710</v>
      </c>
      <c r="I270" s="117">
        <v>16710</v>
      </c>
      <c r="J270" s="130" t="s">
        <v>0</v>
      </c>
      <c r="K270" s="119">
        <f>K271</f>
        <v>144000</v>
      </c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19">
        <f>AC271</f>
        <v>93000</v>
      </c>
      <c r="AD270" s="119"/>
      <c r="AE270" s="119"/>
      <c r="AF270" s="119">
        <f aca="true" t="shared" si="20" ref="AF270:AI271">AF271</f>
        <v>108000</v>
      </c>
      <c r="AG270" s="119"/>
      <c r="AH270" s="119"/>
      <c r="AI270" s="119">
        <f t="shared" si="20"/>
        <v>90000</v>
      </c>
    </row>
    <row r="271" spans="1:35" s="52" customFormat="1" ht="25.5">
      <c r="A271" s="51" t="s">
        <v>28</v>
      </c>
      <c r="B271" s="120" t="s">
        <v>28</v>
      </c>
      <c r="C271" s="121" t="s">
        <v>7</v>
      </c>
      <c r="D271" s="122">
        <v>1</v>
      </c>
      <c r="E271" s="122">
        <v>11</v>
      </c>
      <c r="F271" s="122">
        <v>1</v>
      </c>
      <c r="G271" s="122">
        <v>902</v>
      </c>
      <c r="H271" s="122">
        <v>16710</v>
      </c>
      <c r="I271" s="122">
        <v>16710</v>
      </c>
      <c r="J271" s="123">
        <v>300</v>
      </c>
      <c r="K271" s="124">
        <f>K272</f>
        <v>144000</v>
      </c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>
        <f>AC272</f>
        <v>93000</v>
      </c>
      <c r="AD271" s="124"/>
      <c r="AE271" s="124"/>
      <c r="AF271" s="124">
        <f t="shared" si="20"/>
        <v>108000</v>
      </c>
      <c r="AG271" s="124"/>
      <c r="AH271" s="124"/>
      <c r="AI271" s="124">
        <f t="shared" si="20"/>
        <v>90000</v>
      </c>
    </row>
    <row r="272" spans="1:35" s="52" customFormat="1" ht="38.25">
      <c r="A272" s="51" t="s">
        <v>78</v>
      </c>
      <c r="B272" s="120" t="s">
        <v>78</v>
      </c>
      <c r="C272" s="121" t="s">
        <v>7</v>
      </c>
      <c r="D272" s="122">
        <v>1</v>
      </c>
      <c r="E272" s="122">
        <v>11</v>
      </c>
      <c r="F272" s="122">
        <v>1</v>
      </c>
      <c r="G272" s="122">
        <v>902</v>
      </c>
      <c r="H272" s="122">
        <v>16710</v>
      </c>
      <c r="I272" s="122">
        <v>16710</v>
      </c>
      <c r="J272" s="123">
        <v>320</v>
      </c>
      <c r="K272" s="124">
        <f>K274</f>
        <v>144000</v>
      </c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>
        <f>AC274+AC273</f>
        <v>93000</v>
      </c>
      <c r="AD272" s="124"/>
      <c r="AE272" s="124"/>
      <c r="AF272" s="124">
        <f>AF274+AF273</f>
        <v>108000</v>
      </c>
      <c r="AG272" s="124"/>
      <c r="AH272" s="124"/>
      <c r="AI272" s="124">
        <f>AI274+AI273</f>
        <v>90000</v>
      </c>
    </row>
    <row r="273" spans="1:35" s="52" customFormat="1" ht="38.25">
      <c r="A273" s="51"/>
      <c r="B273" s="120" t="s">
        <v>31</v>
      </c>
      <c r="C273" s="121" t="s">
        <v>7</v>
      </c>
      <c r="D273" s="122">
        <v>1</v>
      </c>
      <c r="E273" s="122">
        <v>11</v>
      </c>
      <c r="F273" s="122">
        <v>1</v>
      </c>
      <c r="G273" s="122">
        <v>902</v>
      </c>
      <c r="H273" s="122">
        <v>16710</v>
      </c>
      <c r="I273" s="122">
        <v>16710</v>
      </c>
      <c r="J273" s="123">
        <v>321</v>
      </c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>
        <v>93000</v>
      </c>
      <c r="AA273" s="124"/>
      <c r="AB273" s="124"/>
      <c r="AC273" s="124">
        <f>Z273</f>
        <v>93000</v>
      </c>
      <c r="AD273" s="124"/>
      <c r="AE273" s="124">
        <v>108000</v>
      </c>
      <c r="AF273" s="124">
        <f>AE273</f>
        <v>108000</v>
      </c>
      <c r="AG273" s="124"/>
      <c r="AH273" s="124">
        <v>90000</v>
      </c>
      <c r="AI273" s="124">
        <f>AH273</f>
        <v>90000</v>
      </c>
    </row>
    <row r="274" spans="1:35" s="52" customFormat="1" ht="38.25" hidden="1">
      <c r="A274" s="51" t="s">
        <v>30</v>
      </c>
      <c r="B274" s="120" t="s">
        <v>30</v>
      </c>
      <c r="C274" s="121" t="s">
        <v>7</v>
      </c>
      <c r="D274" s="122">
        <v>1</v>
      </c>
      <c r="E274" s="122">
        <v>11</v>
      </c>
      <c r="F274" s="122">
        <v>1</v>
      </c>
      <c r="G274" s="122">
        <v>902</v>
      </c>
      <c r="H274" s="122">
        <v>16710</v>
      </c>
      <c r="I274" s="122">
        <v>16710</v>
      </c>
      <c r="J274" s="123">
        <v>323</v>
      </c>
      <c r="K274" s="124">
        <v>144000</v>
      </c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>
        <v>-93000</v>
      </c>
      <c r="AA274" s="124"/>
      <c r="AB274" s="124"/>
      <c r="AC274" s="124">
        <f>93000+Z274</f>
        <v>0</v>
      </c>
      <c r="AD274" s="124"/>
      <c r="AE274" s="124">
        <v>-108000</v>
      </c>
      <c r="AF274" s="124">
        <f>108000+AE274</f>
        <v>0</v>
      </c>
      <c r="AG274" s="124"/>
      <c r="AH274" s="124">
        <v>-90000</v>
      </c>
      <c r="AI274" s="124">
        <f>90000+AH274</f>
        <v>0</v>
      </c>
    </row>
    <row r="275" spans="1:35" s="49" customFormat="1" ht="192.75" customHeight="1">
      <c r="A275" s="60" t="s">
        <v>38</v>
      </c>
      <c r="B275" s="173" t="s">
        <v>335</v>
      </c>
      <c r="C275" s="116" t="s">
        <v>7</v>
      </c>
      <c r="D275" s="117">
        <v>1</v>
      </c>
      <c r="E275" s="117">
        <v>11</v>
      </c>
      <c r="F275" s="117">
        <v>1</v>
      </c>
      <c r="G275" s="117">
        <v>902</v>
      </c>
      <c r="H275" s="117">
        <v>16720</v>
      </c>
      <c r="I275" s="117">
        <v>16721</v>
      </c>
      <c r="J275" s="130"/>
      <c r="K275" s="119">
        <f>K276+K285</f>
        <v>23898100</v>
      </c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19">
        <f>AC276</f>
        <v>1563080</v>
      </c>
      <c r="AD275" s="119"/>
      <c r="AE275" s="119"/>
      <c r="AF275" s="119">
        <f>AF276</f>
        <v>1563080</v>
      </c>
      <c r="AG275" s="119"/>
      <c r="AH275" s="119"/>
      <c r="AI275" s="119">
        <f>AI276</f>
        <v>1563080</v>
      </c>
    </row>
    <row r="276" spans="1:35" s="52" customFormat="1" ht="81" customHeight="1">
      <c r="A276" s="51" t="s">
        <v>8</v>
      </c>
      <c r="B276" s="120" t="s">
        <v>8</v>
      </c>
      <c r="C276" s="121" t="s">
        <v>7</v>
      </c>
      <c r="D276" s="122">
        <v>1</v>
      </c>
      <c r="E276" s="122">
        <v>11</v>
      </c>
      <c r="F276" s="122">
        <v>1</v>
      </c>
      <c r="G276" s="122">
        <v>902</v>
      </c>
      <c r="H276" s="122">
        <v>16720</v>
      </c>
      <c r="I276" s="122">
        <v>16721</v>
      </c>
      <c r="J276" s="123">
        <v>100</v>
      </c>
      <c r="K276" s="124">
        <f>K277</f>
        <v>1502960</v>
      </c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>
        <f>AC277</f>
        <v>1563080</v>
      </c>
      <c r="AD276" s="124"/>
      <c r="AE276" s="124"/>
      <c r="AF276" s="124">
        <f>AF277</f>
        <v>1563080</v>
      </c>
      <c r="AG276" s="124"/>
      <c r="AH276" s="124"/>
      <c r="AI276" s="124">
        <f>AI277</f>
        <v>1563080</v>
      </c>
    </row>
    <row r="277" spans="1:35" s="52" customFormat="1" ht="41.25" customHeight="1">
      <c r="A277" s="51" t="s">
        <v>10</v>
      </c>
      <c r="B277" s="120" t="s">
        <v>10</v>
      </c>
      <c r="C277" s="121" t="s">
        <v>7</v>
      </c>
      <c r="D277" s="122">
        <v>1</v>
      </c>
      <c r="E277" s="122">
        <v>11</v>
      </c>
      <c r="F277" s="122">
        <v>1</v>
      </c>
      <c r="G277" s="122">
        <v>902</v>
      </c>
      <c r="H277" s="122">
        <v>16720</v>
      </c>
      <c r="I277" s="122">
        <v>16721</v>
      </c>
      <c r="J277" s="123">
        <v>120</v>
      </c>
      <c r="K277" s="124">
        <f>K278+K279</f>
        <v>1502960</v>
      </c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>
        <f>AC278+AC279</f>
        <v>1563080</v>
      </c>
      <c r="AD277" s="124"/>
      <c r="AE277" s="124"/>
      <c r="AF277" s="124">
        <f>AF278+AF279</f>
        <v>1563080</v>
      </c>
      <c r="AG277" s="124"/>
      <c r="AH277" s="124"/>
      <c r="AI277" s="124">
        <f>AI278+AI279</f>
        <v>1563080</v>
      </c>
    </row>
    <row r="278" spans="1:35" s="52" customFormat="1" ht="40.5" customHeight="1">
      <c r="A278" s="51" t="s">
        <v>131</v>
      </c>
      <c r="B278" s="120" t="s">
        <v>131</v>
      </c>
      <c r="C278" s="121" t="s">
        <v>7</v>
      </c>
      <c r="D278" s="122">
        <v>1</v>
      </c>
      <c r="E278" s="122">
        <v>11</v>
      </c>
      <c r="F278" s="122">
        <v>1</v>
      </c>
      <c r="G278" s="122">
        <v>902</v>
      </c>
      <c r="H278" s="122">
        <v>16720</v>
      </c>
      <c r="I278" s="122">
        <v>16721</v>
      </c>
      <c r="J278" s="123">
        <v>121</v>
      </c>
      <c r="K278" s="124">
        <v>1154347.16</v>
      </c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>
        <v>1200522.27</v>
      </c>
      <c r="AD278" s="124"/>
      <c r="AE278" s="124"/>
      <c r="AF278" s="124">
        <v>1200522.27</v>
      </c>
      <c r="AG278" s="124"/>
      <c r="AH278" s="124"/>
      <c r="AI278" s="124">
        <v>1200522.27</v>
      </c>
    </row>
    <row r="279" spans="1:35" s="52" customFormat="1" ht="71.25" customHeight="1">
      <c r="A279" s="51" t="s">
        <v>132</v>
      </c>
      <c r="B279" s="120" t="s">
        <v>132</v>
      </c>
      <c r="C279" s="121" t="s">
        <v>7</v>
      </c>
      <c r="D279" s="122">
        <v>1</v>
      </c>
      <c r="E279" s="122">
        <v>11</v>
      </c>
      <c r="F279" s="122">
        <v>1</v>
      </c>
      <c r="G279" s="122">
        <v>902</v>
      </c>
      <c r="H279" s="122">
        <v>16720</v>
      </c>
      <c r="I279" s="122">
        <v>16721</v>
      </c>
      <c r="J279" s="123">
        <v>129</v>
      </c>
      <c r="K279" s="124">
        <v>348612.84</v>
      </c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>
        <v>362557.73</v>
      </c>
      <c r="AD279" s="124"/>
      <c r="AE279" s="124"/>
      <c r="AF279" s="124">
        <v>362557.73</v>
      </c>
      <c r="AG279" s="124"/>
      <c r="AH279" s="124"/>
      <c r="AI279" s="124">
        <v>362557.73</v>
      </c>
    </row>
    <row r="280" spans="1:35" s="52" customFormat="1" ht="169.5" customHeight="1">
      <c r="A280" s="51"/>
      <c r="B280" s="173" t="s">
        <v>336</v>
      </c>
      <c r="C280" s="116" t="s">
        <v>7</v>
      </c>
      <c r="D280" s="117">
        <v>1</v>
      </c>
      <c r="E280" s="117">
        <v>11</v>
      </c>
      <c r="F280" s="117">
        <v>1</v>
      </c>
      <c r="G280" s="117">
        <v>902</v>
      </c>
      <c r="H280" s="117">
        <v>16720</v>
      </c>
      <c r="I280" s="117">
        <v>16722</v>
      </c>
      <c r="J280" s="118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>
        <f>AC281</f>
        <v>34990</v>
      </c>
      <c r="AD280" s="119"/>
      <c r="AE280" s="119"/>
      <c r="AF280" s="119">
        <f>AF281</f>
        <v>42014.8</v>
      </c>
      <c r="AG280" s="119"/>
      <c r="AH280" s="119"/>
      <c r="AI280" s="119">
        <f>AI281</f>
        <v>42016.3</v>
      </c>
    </row>
    <row r="281" spans="1:35" s="52" customFormat="1" ht="38.25">
      <c r="A281" s="51"/>
      <c r="B281" s="120" t="s">
        <v>133</v>
      </c>
      <c r="C281" s="121" t="s">
        <v>7</v>
      </c>
      <c r="D281" s="122">
        <v>1</v>
      </c>
      <c r="E281" s="122">
        <v>11</v>
      </c>
      <c r="F281" s="122">
        <v>1</v>
      </c>
      <c r="G281" s="122">
        <v>902</v>
      </c>
      <c r="H281" s="122">
        <v>16720</v>
      </c>
      <c r="I281" s="122">
        <v>16722</v>
      </c>
      <c r="J281" s="123">
        <v>200</v>
      </c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>
        <f>AC282</f>
        <v>34990</v>
      </c>
      <c r="AD281" s="124"/>
      <c r="AE281" s="124"/>
      <c r="AF281" s="124">
        <f>AF282</f>
        <v>42014.8</v>
      </c>
      <c r="AG281" s="124"/>
      <c r="AH281" s="124"/>
      <c r="AI281" s="124">
        <f>AI282</f>
        <v>42016.3</v>
      </c>
    </row>
    <row r="282" spans="1:35" s="52" customFormat="1" ht="38.25">
      <c r="A282" s="51"/>
      <c r="B282" s="120" t="s">
        <v>13</v>
      </c>
      <c r="C282" s="121" t="s">
        <v>7</v>
      </c>
      <c r="D282" s="122">
        <v>1</v>
      </c>
      <c r="E282" s="122">
        <v>11</v>
      </c>
      <c r="F282" s="122">
        <v>1</v>
      </c>
      <c r="G282" s="122">
        <v>902</v>
      </c>
      <c r="H282" s="122">
        <v>16720</v>
      </c>
      <c r="I282" s="122">
        <v>16722</v>
      </c>
      <c r="J282" s="123">
        <v>240</v>
      </c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>
        <f>AC283</f>
        <v>34990</v>
      </c>
      <c r="AD282" s="124"/>
      <c r="AE282" s="124"/>
      <c r="AF282" s="124">
        <f>AF283</f>
        <v>42014.8</v>
      </c>
      <c r="AG282" s="124"/>
      <c r="AH282" s="124"/>
      <c r="AI282" s="124">
        <f>AI283</f>
        <v>42016.3</v>
      </c>
    </row>
    <row r="283" spans="1:35" s="52" customFormat="1" ht="38.25">
      <c r="A283" s="51"/>
      <c r="B283" s="120" t="s">
        <v>134</v>
      </c>
      <c r="C283" s="121" t="s">
        <v>7</v>
      </c>
      <c r="D283" s="122">
        <v>1</v>
      </c>
      <c r="E283" s="122">
        <v>11</v>
      </c>
      <c r="F283" s="122">
        <v>1</v>
      </c>
      <c r="G283" s="122">
        <v>902</v>
      </c>
      <c r="H283" s="122">
        <v>16720</v>
      </c>
      <c r="I283" s="122">
        <v>16722</v>
      </c>
      <c r="J283" s="123">
        <v>244</v>
      </c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>
        <v>34990</v>
      </c>
      <c r="AD283" s="124"/>
      <c r="AE283" s="124"/>
      <c r="AF283" s="124">
        <v>42014.8</v>
      </c>
      <c r="AG283" s="124"/>
      <c r="AH283" s="124"/>
      <c r="AI283" s="124">
        <v>42016.3</v>
      </c>
    </row>
    <row r="284" spans="1:35" s="52" customFormat="1" ht="195" customHeight="1">
      <c r="A284" s="51"/>
      <c r="B284" s="173" t="s">
        <v>334</v>
      </c>
      <c r="C284" s="116" t="s">
        <v>7</v>
      </c>
      <c r="D284" s="117">
        <v>1</v>
      </c>
      <c r="E284" s="117">
        <v>11</v>
      </c>
      <c r="F284" s="117">
        <v>1</v>
      </c>
      <c r="G284" s="117">
        <v>902</v>
      </c>
      <c r="H284" s="117">
        <v>16720</v>
      </c>
      <c r="I284" s="117">
        <v>16723</v>
      </c>
      <c r="J284" s="123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19">
        <f>AC285</f>
        <v>22972030</v>
      </c>
      <c r="AD284" s="119"/>
      <c r="AE284" s="119"/>
      <c r="AF284" s="119">
        <f>AF285</f>
        <v>21120305.2</v>
      </c>
      <c r="AG284" s="119"/>
      <c r="AH284" s="119"/>
      <c r="AI284" s="119">
        <f>AI285</f>
        <v>20105903.7</v>
      </c>
    </row>
    <row r="285" spans="1:35" s="52" customFormat="1" ht="25.5">
      <c r="A285" s="51" t="s">
        <v>28</v>
      </c>
      <c r="B285" s="120" t="s">
        <v>28</v>
      </c>
      <c r="C285" s="121" t="s">
        <v>7</v>
      </c>
      <c r="D285" s="122">
        <v>1</v>
      </c>
      <c r="E285" s="122">
        <v>11</v>
      </c>
      <c r="F285" s="122">
        <v>1</v>
      </c>
      <c r="G285" s="122">
        <v>902</v>
      </c>
      <c r="H285" s="122">
        <v>16720</v>
      </c>
      <c r="I285" s="122">
        <v>16723</v>
      </c>
      <c r="J285" s="123">
        <v>300</v>
      </c>
      <c r="K285" s="124">
        <f>K286+K288</f>
        <v>22395140</v>
      </c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>
        <f>AC286+AC288</f>
        <v>22972030</v>
      </c>
      <c r="AD285" s="124"/>
      <c r="AE285" s="124"/>
      <c r="AF285" s="124">
        <f>AF286+AF288</f>
        <v>21120305.2</v>
      </c>
      <c r="AG285" s="124"/>
      <c r="AH285" s="124"/>
      <c r="AI285" s="124">
        <f>AI286+AI288</f>
        <v>20105903.7</v>
      </c>
    </row>
    <row r="286" spans="1:35" s="52" customFormat="1" ht="25.5">
      <c r="A286" s="51" t="s">
        <v>50</v>
      </c>
      <c r="B286" s="120" t="s">
        <v>50</v>
      </c>
      <c r="C286" s="121" t="s">
        <v>7</v>
      </c>
      <c r="D286" s="122">
        <v>1</v>
      </c>
      <c r="E286" s="122">
        <v>11</v>
      </c>
      <c r="F286" s="122">
        <v>1</v>
      </c>
      <c r="G286" s="122">
        <v>902</v>
      </c>
      <c r="H286" s="122">
        <v>16720</v>
      </c>
      <c r="I286" s="122">
        <v>16723</v>
      </c>
      <c r="J286" s="123">
        <v>310</v>
      </c>
      <c r="K286" s="124">
        <f>K287</f>
        <v>18267180</v>
      </c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>
        <f>AC287</f>
        <v>18737172</v>
      </c>
      <c r="AD286" s="124"/>
      <c r="AE286" s="124"/>
      <c r="AF286" s="124">
        <f>AF287</f>
        <v>16563567</v>
      </c>
      <c r="AG286" s="124"/>
      <c r="AH286" s="124"/>
      <c r="AI286" s="124">
        <f>AI287</f>
        <v>15483435</v>
      </c>
    </row>
    <row r="287" spans="1:35" s="52" customFormat="1" ht="38.25">
      <c r="A287" s="51" t="s">
        <v>33</v>
      </c>
      <c r="B287" s="120" t="s">
        <v>33</v>
      </c>
      <c r="C287" s="121" t="s">
        <v>7</v>
      </c>
      <c r="D287" s="122">
        <v>1</v>
      </c>
      <c r="E287" s="122">
        <v>11</v>
      </c>
      <c r="F287" s="122">
        <v>1</v>
      </c>
      <c r="G287" s="122">
        <v>902</v>
      </c>
      <c r="H287" s="122">
        <v>16720</v>
      </c>
      <c r="I287" s="122">
        <v>16723</v>
      </c>
      <c r="J287" s="123">
        <v>313</v>
      </c>
      <c r="K287" s="124">
        <v>18267180</v>
      </c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>
        <v>18737172</v>
      </c>
      <c r="AD287" s="124"/>
      <c r="AE287" s="124"/>
      <c r="AF287" s="124">
        <v>16563567</v>
      </c>
      <c r="AG287" s="124"/>
      <c r="AH287" s="124"/>
      <c r="AI287" s="124">
        <v>15483435</v>
      </c>
    </row>
    <row r="288" spans="1:35" s="52" customFormat="1" ht="38.25">
      <c r="A288" s="51" t="s">
        <v>78</v>
      </c>
      <c r="B288" s="120" t="s">
        <v>78</v>
      </c>
      <c r="C288" s="121" t="s">
        <v>7</v>
      </c>
      <c r="D288" s="122">
        <v>1</v>
      </c>
      <c r="E288" s="122">
        <v>11</v>
      </c>
      <c r="F288" s="122">
        <v>1</v>
      </c>
      <c r="G288" s="122">
        <v>902</v>
      </c>
      <c r="H288" s="122">
        <v>16720</v>
      </c>
      <c r="I288" s="122">
        <v>16723</v>
      </c>
      <c r="J288" s="123">
        <v>320</v>
      </c>
      <c r="K288" s="124">
        <f>K289</f>
        <v>4127960</v>
      </c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>
        <f>AC289</f>
        <v>4234858</v>
      </c>
      <c r="AD288" s="124"/>
      <c r="AE288" s="124"/>
      <c r="AF288" s="124">
        <f>AF289</f>
        <v>4556738.2</v>
      </c>
      <c r="AG288" s="124"/>
      <c r="AH288" s="124"/>
      <c r="AI288" s="124">
        <f>AI289</f>
        <v>4622468.7</v>
      </c>
    </row>
    <row r="289" spans="1:35" s="52" customFormat="1" ht="38.25">
      <c r="A289" s="51" t="s">
        <v>30</v>
      </c>
      <c r="B289" s="120" t="s">
        <v>30</v>
      </c>
      <c r="C289" s="121" t="s">
        <v>7</v>
      </c>
      <c r="D289" s="122">
        <v>1</v>
      </c>
      <c r="E289" s="122">
        <v>11</v>
      </c>
      <c r="F289" s="122">
        <v>1</v>
      </c>
      <c r="G289" s="122">
        <v>902</v>
      </c>
      <c r="H289" s="122">
        <v>16720</v>
      </c>
      <c r="I289" s="122">
        <v>16723</v>
      </c>
      <c r="J289" s="123">
        <v>323</v>
      </c>
      <c r="K289" s="124">
        <v>4127960</v>
      </c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>
        <v>4234858</v>
      </c>
      <c r="AD289" s="124"/>
      <c r="AE289" s="124"/>
      <c r="AF289" s="124">
        <v>4556738.2</v>
      </c>
      <c r="AG289" s="124"/>
      <c r="AH289" s="124"/>
      <c r="AI289" s="124">
        <v>4622468.7</v>
      </c>
    </row>
    <row r="290" spans="1:35" s="49" customFormat="1" ht="69.75" customHeight="1">
      <c r="A290" s="29" t="s">
        <v>83</v>
      </c>
      <c r="B290" s="115" t="s">
        <v>83</v>
      </c>
      <c r="C290" s="116" t="s">
        <v>7</v>
      </c>
      <c r="D290" s="117">
        <v>1</v>
      </c>
      <c r="E290" s="117">
        <v>11</v>
      </c>
      <c r="F290" s="117">
        <v>1</v>
      </c>
      <c r="G290" s="117">
        <v>902</v>
      </c>
      <c r="H290" s="117">
        <v>17900</v>
      </c>
      <c r="I290" s="117">
        <v>17900</v>
      </c>
      <c r="J290" s="118"/>
      <c r="K290" s="119">
        <f>K291+K295</f>
        <v>300592</v>
      </c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>
        <f>AC291+AC295</f>
        <v>312616</v>
      </c>
      <c r="AD290" s="119"/>
      <c r="AE290" s="119"/>
      <c r="AF290" s="119">
        <f>AF291+AF295</f>
        <v>312616</v>
      </c>
      <c r="AG290" s="119"/>
      <c r="AH290" s="119"/>
      <c r="AI290" s="119">
        <f>AI291+AI295</f>
        <v>312616</v>
      </c>
    </row>
    <row r="291" spans="1:35" s="52" customFormat="1" ht="76.5">
      <c r="A291" s="51" t="s">
        <v>8</v>
      </c>
      <c r="B291" s="120" t="s">
        <v>8</v>
      </c>
      <c r="C291" s="121" t="s">
        <v>7</v>
      </c>
      <c r="D291" s="122">
        <v>1</v>
      </c>
      <c r="E291" s="122">
        <v>11</v>
      </c>
      <c r="F291" s="122">
        <v>1</v>
      </c>
      <c r="G291" s="122">
        <v>902</v>
      </c>
      <c r="H291" s="122">
        <v>17900</v>
      </c>
      <c r="I291" s="122">
        <v>17900</v>
      </c>
      <c r="J291" s="123">
        <v>100</v>
      </c>
      <c r="K291" s="124">
        <f>K292</f>
        <v>203286.91</v>
      </c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>
        <f>AC292</f>
        <v>211418.41</v>
      </c>
      <c r="AD291" s="124"/>
      <c r="AE291" s="124"/>
      <c r="AF291" s="124">
        <f>AF292</f>
        <v>211418.41</v>
      </c>
      <c r="AG291" s="124"/>
      <c r="AH291" s="124"/>
      <c r="AI291" s="124">
        <f>AI292</f>
        <v>211418.41</v>
      </c>
    </row>
    <row r="292" spans="1:35" s="52" customFormat="1" ht="38.25">
      <c r="A292" s="51" t="s">
        <v>10</v>
      </c>
      <c r="B292" s="120" t="s">
        <v>10</v>
      </c>
      <c r="C292" s="121" t="s">
        <v>7</v>
      </c>
      <c r="D292" s="122">
        <v>1</v>
      </c>
      <c r="E292" s="122">
        <v>11</v>
      </c>
      <c r="F292" s="122">
        <v>1</v>
      </c>
      <c r="G292" s="122">
        <v>902</v>
      </c>
      <c r="H292" s="122">
        <v>17900</v>
      </c>
      <c r="I292" s="122">
        <v>17900</v>
      </c>
      <c r="J292" s="123">
        <v>120</v>
      </c>
      <c r="K292" s="124">
        <f>K293+K294</f>
        <v>203286.91</v>
      </c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>
        <f>AC293+AC294</f>
        <v>211418.41</v>
      </c>
      <c r="AD292" s="124"/>
      <c r="AE292" s="124"/>
      <c r="AF292" s="124">
        <f>AF293+AF294</f>
        <v>211418.41</v>
      </c>
      <c r="AG292" s="124"/>
      <c r="AH292" s="124"/>
      <c r="AI292" s="124">
        <f>AI293+AI294</f>
        <v>211418.41</v>
      </c>
    </row>
    <row r="293" spans="1:35" s="52" customFormat="1" ht="25.5">
      <c r="A293" s="51" t="s">
        <v>131</v>
      </c>
      <c r="B293" s="120" t="s">
        <v>131</v>
      </c>
      <c r="C293" s="121" t="s">
        <v>7</v>
      </c>
      <c r="D293" s="122">
        <v>1</v>
      </c>
      <c r="E293" s="122">
        <v>11</v>
      </c>
      <c r="F293" s="122">
        <v>1</v>
      </c>
      <c r="G293" s="122">
        <v>902</v>
      </c>
      <c r="H293" s="122">
        <v>17900</v>
      </c>
      <c r="I293" s="122">
        <v>17900</v>
      </c>
      <c r="J293" s="123">
        <v>121</v>
      </c>
      <c r="K293" s="124">
        <v>156134.34</v>
      </c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>
        <v>162379.73</v>
      </c>
      <c r="AD293" s="124"/>
      <c r="AE293" s="124"/>
      <c r="AF293" s="124">
        <v>162379.73</v>
      </c>
      <c r="AG293" s="124"/>
      <c r="AH293" s="124"/>
      <c r="AI293" s="124">
        <v>162379.73</v>
      </c>
    </row>
    <row r="294" spans="1:35" s="52" customFormat="1" ht="63.75">
      <c r="A294" s="51" t="s">
        <v>132</v>
      </c>
      <c r="B294" s="120" t="s">
        <v>132</v>
      </c>
      <c r="C294" s="121" t="s">
        <v>7</v>
      </c>
      <c r="D294" s="122">
        <v>1</v>
      </c>
      <c r="E294" s="122">
        <v>11</v>
      </c>
      <c r="F294" s="122">
        <v>1</v>
      </c>
      <c r="G294" s="122">
        <v>902</v>
      </c>
      <c r="H294" s="122">
        <v>17900</v>
      </c>
      <c r="I294" s="122">
        <v>17900</v>
      </c>
      <c r="J294" s="123">
        <v>129</v>
      </c>
      <c r="K294" s="124">
        <v>47152.57</v>
      </c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>
        <v>49038.68</v>
      </c>
      <c r="AD294" s="124"/>
      <c r="AE294" s="124"/>
      <c r="AF294" s="124">
        <v>49038.68</v>
      </c>
      <c r="AG294" s="124"/>
      <c r="AH294" s="124"/>
      <c r="AI294" s="124">
        <v>49038.68</v>
      </c>
    </row>
    <row r="295" spans="1:35" s="52" customFormat="1" ht="38.25">
      <c r="A295" s="51" t="s">
        <v>133</v>
      </c>
      <c r="B295" s="120" t="s">
        <v>133</v>
      </c>
      <c r="C295" s="121" t="s">
        <v>7</v>
      </c>
      <c r="D295" s="122">
        <v>1</v>
      </c>
      <c r="E295" s="122">
        <v>11</v>
      </c>
      <c r="F295" s="122">
        <v>1</v>
      </c>
      <c r="G295" s="122">
        <v>902</v>
      </c>
      <c r="H295" s="122">
        <v>17900</v>
      </c>
      <c r="I295" s="122">
        <v>17900</v>
      </c>
      <c r="J295" s="123">
        <v>200</v>
      </c>
      <c r="K295" s="124">
        <f>K296</f>
        <v>97305.09</v>
      </c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>
        <f>AC296</f>
        <v>101197.59</v>
      </c>
      <c r="AD295" s="124"/>
      <c r="AE295" s="124"/>
      <c r="AF295" s="124">
        <f>AF296</f>
        <v>101197.59</v>
      </c>
      <c r="AG295" s="124"/>
      <c r="AH295" s="124"/>
      <c r="AI295" s="124">
        <f>AI296</f>
        <v>101197.59</v>
      </c>
    </row>
    <row r="296" spans="1:35" s="52" customFormat="1" ht="38.25">
      <c r="A296" s="51" t="s">
        <v>13</v>
      </c>
      <c r="B296" s="120" t="s">
        <v>13</v>
      </c>
      <c r="C296" s="121" t="s">
        <v>7</v>
      </c>
      <c r="D296" s="122">
        <v>1</v>
      </c>
      <c r="E296" s="122">
        <v>11</v>
      </c>
      <c r="F296" s="122">
        <v>1</v>
      </c>
      <c r="G296" s="122">
        <v>902</v>
      </c>
      <c r="H296" s="122">
        <v>17900</v>
      </c>
      <c r="I296" s="122">
        <v>17900</v>
      </c>
      <c r="J296" s="123">
        <v>240</v>
      </c>
      <c r="K296" s="124">
        <f>K297</f>
        <v>97305.09</v>
      </c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>
        <f>AC297</f>
        <v>101197.59</v>
      </c>
      <c r="AD296" s="124"/>
      <c r="AE296" s="124"/>
      <c r="AF296" s="124">
        <f>AF297</f>
        <v>101197.59</v>
      </c>
      <c r="AG296" s="124"/>
      <c r="AH296" s="124"/>
      <c r="AI296" s="124">
        <f>AI297</f>
        <v>101197.59</v>
      </c>
    </row>
    <row r="297" spans="1:35" s="52" customFormat="1" ht="38.25">
      <c r="A297" s="50" t="s">
        <v>134</v>
      </c>
      <c r="B297" s="120" t="s">
        <v>134</v>
      </c>
      <c r="C297" s="121" t="s">
        <v>7</v>
      </c>
      <c r="D297" s="122">
        <v>1</v>
      </c>
      <c r="E297" s="122">
        <v>11</v>
      </c>
      <c r="F297" s="122">
        <v>1</v>
      </c>
      <c r="G297" s="122">
        <v>902</v>
      </c>
      <c r="H297" s="122">
        <v>17900</v>
      </c>
      <c r="I297" s="122">
        <v>17900</v>
      </c>
      <c r="J297" s="123">
        <v>244</v>
      </c>
      <c r="K297" s="124">
        <v>97305.09</v>
      </c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>
        <v>101197.59</v>
      </c>
      <c r="AD297" s="124"/>
      <c r="AE297" s="124"/>
      <c r="AF297" s="124">
        <v>101197.59</v>
      </c>
      <c r="AG297" s="124"/>
      <c r="AH297" s="124"/>
      <c r="AI297" s="124">
        <v>101197.59</v>
      </c>
    </row>
    <row r="298" spans="1:35" s="43" customFormat="1" ht="32.25" customHeight="1">
      <c r="A298" s="72" t="s">
        <v>62</v>
      </c>
      <c r="B298" s="72" t="s">
        <v>355</v>
      </c>
      <c r="C298" s="73" t="s">
        <v>7</v>
      </c>
      <c r="D298" s="64">
        <v>1</v>
      </c>
      <c r="E298" s="64">
        <v>11</v>
      </c>
      <c r="F298" s="64">
        <v>1</v>
      </c>
      <c r="G298" s="64">
        <v>902</v>
      </c>
      <c r="H298" s="64">
        <v>50820</v>
      </c>
      <c r="I298" s="64" t="s">
        <v>356</v>
      </c>
      <c r="J298" s="74"/>
      <c r="K298" s="42">
        <f>K299</f>
        <v>17874780</v>
      </c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42">
        <f>AC299</f>
        <v>67709</v>
      </c>
      <c r="AD298" s="42"/>
      <c r="AE298" s="42"/>
      <c r="AF298" s="175">
        <f aca="true" t="shared" si="21" ref="AF298:AI300">AF299</f>
        <v>0</v>
      </c>
      <c r="AG298" s="175"/>
      <c r="AH298" s="175"/>
      <c r="AI298" s="175">
        <f t="shared" si="21"/>
        <v>0</v>
      </c>
    </row>
    <row r="299" spans="1:35" s="66" customFormat="1" ht="38.25">
      <c r="A299" s="76" t="s">
        <v>141</v>
      </c>
      <c r="B299" s="133" t="s">
        <v>258</v>
      </c>
      <c r="C299" s="55" t="s">
        <v>7</v>
      </c>
      <c r="D299" s="56">
        <v>1</v>
      </c>
      <c r="E299" s="56">
        <v>11</v>
      </c>
      <c r="F299" s="56">
        <v>1</v>
      </c>
      <c r="G299" s="56">
        <v>902</v>
      </c>
      <c r="H299" s="56">
        <v>50820</v>
      </c>
      <c r="I299" s="56" t="s">
        <v>356</v>
      </c>
      <c r="J299" s="57">
        <v>600</v>
      </c>
      <c r="K299" s="47">
        <f>K300</f>
        <v>17874780</v>
      </c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>
        <f>AC300</f>
        <v>67709</v>
      </c>
      <c r="AD299" s="47"/>
      <c r="AE299" s="47"/>
      <c r="AF299" s="176">
        <f t="shared" si="21"/>
        <v>0</v>
      </c>
      <c r="AG299" s="176"/>
      <c r="AH299" s="176"/>
      <c r="AI299" s="176">
        <f t="shared" si="21"/>
        <v>0</v>
      </c>
    </row>
    <row r="300" spans="1:35" s="66" customFormat="1" ht="25.5">
      <c r="A300" s="54" t="s">
        <v>44</v>
      </c>
      <c r="B300" s="133" t="s">
        <v>259</v>
      </c>
      <c r="C300" s="55" t="s">
        <v>7</v>
      </c>
      <c r="D300" s="56">
        <v>1</v>
      </c>
      <c r="E300" s="56">
        <v>11</v>
      </c>
      <c r="F300" s="56">
        <v>1</v>
      </c>
      <c r="G300" s="56">
        <v>902</v>
      </c>
      <c r="H300" s="56">
        <v>50820</v>
      </c>
      <c r="I300" s="56" t="s">
        <v>356</v>
      </c>
      <c r="J300" s="57">
        <v>610</v>
      </c>
      <c r="K300" s="47">
        <f>K301</f>
        <v>17874780</v>
      </c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>
        <f>AC301</f>
        <v>67709</v>
      </c>
      <c r="AD300" s="47"/>
      <c r="AE300" s="47"/>
      <c r="AF300" s="176">
        <f t="shared" si="21"/>
        <v>0</v>
      </c>
      <c r="AG300" s="176"/>
      <c r="AH300" s="176"/>
      <c r="AI300" s="176">
        <f t="shared" si="21"/>
        <v>0</v>
      </c>
    </row>
    <row r="301" spans="1:35" s="66" customFormat="1" ht="36" customHeight="1">
      <c r="A301" s="54" t="s">
        <v>39</v>
      </c>
      <c r="B301" s="133" t="s">
        <v>260</v>
      </c>
      <c r="C301" s="55" t="s">
        <v>7</v>
      </c>
      <c r="D301" s="56">
        <v>1</v>
      </c>
      <c r="E301" s="56">
        <v>11</v>
      </c>
      <c r="F301" s="56">
        <v>1</v>
      </c>
      <c r="G301" s="56">
        <v>902</v>
      </c>
      <c r="H301" s="56">
        <v>50820</v>
      </c>
      <c r="I301" s="56" t="s">
        <v>356</v>
      </c>
      <c r="J301" s="57">
        <v>612</v>
      </c>
      <c r="K301" s="47">
        <v>17874780</v>
      </c>
      <c r="L301" s="47"/>
      <c r="M301" s="47"/>
      <c r="N301" s="47"/>
      <c r="O301" s="47"/>
      <c r="P301" s="47"/>
      <c r="Q301" s="47">
        <v>-17874780</v>
      </c>
      <c r="R301" s="47"/>
      <c r="S301" s="47"/>
      <c r="T301" s="47"/>
      <c r="U301" s="47"/>
      <c r="V301" s="47"/>
      <c r="W301" s="47"/>
      <c r="X301" s="47"/>
      <c r="Y301" s="47"/>
      <c r="Z301" s="47"/>
      <c r="AA301" s="47">
        <v>67709</v>
      </c>
      <c r="AB301" s="47"/>
      <c r="AC301" s="47">
        <f>AA301</f>
        <v>67709</v>
      </c>
      <c r="AD301" s="47"/>
      <c r="AE301" s="47"/>
      <c r="AF301" s="176">
        <v>0</v>
      </c>
      <c r="AG301" s="176"/>
      <c r="AH301" s="176"/>
      <c r="AI301" s="176">
        <v>0</v>
      </c>
    </row>
    <row r="302" spans="1:35" s="49" customFormat="1" ht="63.75">
      <c r="A302" s="48"/>
      <c r="B302" s="115" t="s">
        <v>323</v>
      </c>
      <c r="C302" s="116" t="s">
        <v>7</v>
      </c>
      <c r="D302" s="117">
        <v>1</v>
      </c>
      <c r="E302" s="117">
        <v>11</v>
      </c>
      <c r="F302" s="117">
        <v>1</v>
      </c>
      <c r="G302" s="117">
        <v>902</v>
      </c>
      <c r="H302" s="117"/>
      <c r="I302" s="117">
        <v>51200</v>
      </c>
      <c r="J302" s="118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>
        <f>AC303</f>
        <v>163662</v>
      </c>
      <c r="AD302" s="119"/>
      <c r="AE302" s="119"/>
      <c r="AF302" s="119">
        <f>AF303</f>
        <v>16048</v>
      </c>
      <c r="AG302" s="119"/>
      <c r="AH302" s="119"/>
      <c r="AI302" s="119">
        <f>AI303</f>
        <v>37410</v>
      </c>
    </row>
    <row r="303" spans="1:35" s="52" customFormat="1" ht="38.25">
      <c r="A303" s="50"/>
      <c r="B303" s="120" t="s">
        <v>133</v>
      </c>
      <c r="C303" s="121" t="s">
        <v>7</v>
      </c>
      <c r="D303" s="122">
        <v>1</v>
      </c>
      <c r="E303" s="122">
        <v>11</v>
      </c>
      <c r="F303" s="122">
        <v>1</v>
      </c>
      <c r="G303" s="122">
        <v>902</v>
      </c>
      <c r="H303" s="122"/>
      <c r="I303" s="122">
        <v>51200</v>
      </c>
      <c r="J303" s="123">
        <v>200</v>
      </c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>
        <f>AC304</f>
        <v>163662</v>
      </c>
      <c r="AD303" s="124"/>
      <c r="AE303" s="124"/>
      <c r="AF303" s="124">
        <f>AF304</f>
        <v>16048</v>
      </c>
      <c r="AG303" s="124"/>
      <c r="AH303" s="124"/>
      <c r="AI303" s="124">
        <f>AI304</f>
        <v>37410</v>
      </c>
    </row>
    <row r="304" spans="1:35" s="52" customFormat="1" ht="38.25">
      <c r="A304" s="50"/>
      <c r="B304" s="120" t="s">
        <v>13</v>
      </c>
      <c r="C304" s="121" t="s">
        <v>7</v>
      </c>
      <c r="D304" s="122">
        <v>1</v>
      </c>
      <c r="E304" s="122">
        <v>11</v>
      </c>
      <c r="F304" s="122">
        <v>1</v>
      </c>
      <c r="G304" s="122">
        <v>902</v>
      </c>
      <c r="H304" s="122"/>
      <c r="I304" s="122">
        <v>51200</v>
      </c>
      <c r="J304" s="123">
        <v>240</v>
      </c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>
        <f>AC305</f>
        <v>163662</v>
      </c>
      <c r="AD304" s="124"/>
      <c r="AE304" s="124"/>
      <c r="AF304" s="124">
        <f>AF305</f>
        <v>16048</v>
      </c>
      <c r="AG304" s="124"/>
      <c r="AH304" s="124"/>
      <c r="AI304" s="124">
        <f>AI305</f>
        <v>37410</v>
      </c>
    </row>
    <row r="305" spans="1:35" s="52" customFormat="1" ht="38.25">
      <c r="A305" s="50"/>
      <c r="B305" s="120" t="s">
        <v>134</v>
      </c>
      <c r="C305" s="121" t="s">
        <v>7</v>
      </c>
      <c r="D305" s="122">
        <v>1</v>
      </c>
      <c r="E305" s="122">
        <v>11</v>
      </c>
      <c r="F305" s="122">
        <v>1</v>
      </c>
      <c r="G305" s="122">
        <v>902</v>
      </c>
      <c r="H305" s="122"/>
      <c r="I305" s="122">
        <v>51200</v>
      </c>
      <c r="J305" s="123">
        <v>244</v>
      </c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>
        <v>163662</v>
      </c>
      <c r="AD305" s="124"/>
      <c r="AE305" s="124"/>
      <c r="AF305" s="124">
        <v>16048</v>
      </c>
      <c r="AG305" s="124"/>
      <c r="AH305" s="124"/>
      <c r="AI305" s="124">
        <v>37410</v>
      </c>
    </row>
    <row r="306" spans="1:35" ht="12.75" hidden="1">
      <c r="A306" s="9"/>
      <c r="B306" s="135"/>
      <c r="C306" s="136"/>
      <c r="D306" s="137"/>
      <c r="E306" s="137"/>
      <c r="F306" s="137"/>
      <c r="G306" s="137"/>
      <c r="H306" s="137"/>
      <c r="I306" s="137"/>
      <c r="J306" s="138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</row>
    <row r="307" spans="1:35" s="49" customFormat="1" ht="63.75">
      <c r="A307" s="60" t="s">
        <v>62</v>
      </c>
      <c r="B307" s="134" t="s">
        <v>62</v>
      </c>
      <c r="C307" s="116" t="s">
        <v>7</v>
      </c>
      <c r="D307" s="117">
        <v>1</v>
      </c>
      <c r="E307" s="117">
        <v>11</v>
      </c>
      <c r="F307" s="117">
        <v>1</v>
      </c>
      <c r="G307" s="117">
        <v>902</v>
      </c>
      <c r="H307" s="117" t="s">
        <v>206</v>
      </c>
      <c r="I307" s="117" t="s">
        <v>206</v>
      </c>
      <c r="J307" s="118"/>
      <c r="K307" s="119">
        <f>K308</f>
        <v>0</v>
      </c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>
        <f>AC308</f>
        <v>66276210</v>
      </c>
      <c r="AD307" s="119"/>
      <c r="AE307" s="119"/>
      <c r="AF307" s="119">
        <f aca="true" t="shared" si="22" ref="AF307:AI309">AF308</f>
        <v>37872120</v>
      </c>
      <c r="AG307" s="119"/>
      <c r="AH307" s="119"/>
      <c r="AI307" s="119">
        <f t="shared" si="22"/>
        <v>37872120</v>
      </c>
    </row>
    <row r="308" spans="1:35" s="52" customFormat="1" ht="38.25">
      <c r="A308" s="61" t="s">
        <v>141</v>
      </c>
      <c r="B308" s="140" t="s">
        <v>141</v>
      </c>
      <c r="C308" s="121" t="s">
        <v>7</v>
      </c>
      <c r="D308" s="122">
        <v>1</v>
      </c>
      <c r="E308" s="122">
        <v>11</v>
      </c>
      <c r="F308" s="122">
        <v>1</v>
      </c>
      <c r="G308" s="122">
        <v>902</v>
      </c>
      <c r="H308" s="122" t="s">
        <v>206</v>
      </c>
      <c r="I308" s="122" t="s">
        <v>206</v>
      </c>
      <c r="J308" s="123">
        <v>400</v>
      </c>
      <c r="K308" s="124">
        <f>K309</f>
        <v>0</v>
      </c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>
        <f>AC309</f>
        <v>66276210</v>
      </c>
      <c r="AD308" s="124"/>
      <c r="AE308" s="124"/>
      <c r="AF308" s="124">
        <f t="shared" si="22"/>
        <v>37872120</v>
      </c>
      <c r="AG308" s="124"/>
      <c r="AH308" s="124"/>
      <c r="AI308" s="124">
        <f t="shared" si="22"/>
        <v>37872120</v>
      </c>
    </row>
    <row r="309" spans="1:35" s="52" customFormat="1" ht="12.75">
      <c r="A309" s="50" t="s">
        <v>44</v>
      </c>
      <c r="B309" s="120" t="s">
        <v>44</v>
      </c>
      <c r="C309" s="121" t="s">
        <v>7</v>
      </c>
      <c r="D309" s="122">
        <v>1</v>
      </c>
      <c r="E309" s="122">
        <v>11</v>
      </c>
      <c r="F309" s="122">
        <v>1</v>
      </c>
      <c r="G309" s="122">
        <v>902</v>
      </c>
      <c r="H309" s="122" t="s">
        <v>206</v>
      </c>
      <c r="I309" s="122" t="s">
        <v>206</v>
      </c>
      <c r="J309" s="123">
        <v>410</v>
      </c>
      <c r="K309" s="124">
        <f>K310</f>
        <v>0</v>
      </c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>
        <f>AC310</f>
        <v>66276210</v>
      </c>
      <c r="AD309" s="124"/>
      <c r="AE309" s="124"/>
      <c r="AF309" s="124">
        <f t="shared" si="22"/>
        <v>37872120</v>
      </c>
      <c r="AG309" s="124"/>
      <c r="AH309" s="124"/>
      <c r="AI309" s="124">
        <f t="shared" si="22"/>
        <v>37872120</v>
      </c>
    </row>
    <row r="310" spans="1:35" s="52" customFormat="1" ht="51">
      <c r="A310" s="50" t="s">
        <v>39</v>
      </c>
      <c r="B310" s="120" t="s">
        <v>39</v>
      </c>
      <c r="C310" s="121" t="s">
        <v>7</v>
      </c>
      <c r="D310" s="122">
        <v>1</v>
      </c>
      <c r="E310" s="122">
        <v>11</v>
      </c>
      <c r="F310" s="122">
        <v>1</v>
      </c>
      <c r="G310" s="122">
        <v>902</v>
      </c>
      <c r="H310" s="122" t="s">
        <v>206</v>
      </c>
      <c r="I310" s="122" t="s">
        <v>206</v>
      </c>
      <c r="J310" s="123">
        <v>412</v>
      </c>
      <c r="K310" s="124">
        <v>0</v>
      </c>
      <c r="L310" s="124"/>
      <c r="M310" s="124"/>
      <c r="N310" s="124"/>
      <c r="O310" s="124"/>
      <c r="P310" s="124">
        <v>21606552</v>
      </c>
      <c r="Q310" s="124">
        <v>17874780</v>
      </c>
      <c r="R310" s="124"/>
      <c r="S310" s="124"/>
      <c r="T310" s="124"/>
      <c r="U310" s="124"/>
      <c r="V310" s="124">
        <v>-21584623.72</v>
      </c>
      <c r="W310" s="124"/>
      <c r="X310" s="124"/>
      <c r="Y310" s="124"/>
      <c r="Z310" s="124"/>
      <c r="AA310" s="124"/>
      <c r="AB310" s="124"/>
      <c r="AC310" s="124">
        <v>66276210</v>
      </c>
      <c r="AD310" s="124"/>
      <c r="AE310" s="124"/>
      <c r="AF310" s="124">
        <v>37872120</v>
      </c>
      <c r="AG310" s="124"/>
      <c r="AH310" s="124"/>
      <c r="AI310" s="124">
        <v>37872120</v>
      </c>
    </row>
    <row r="311" spans="1:35" s="3" customFormat="1" ht="63.75" hidden="1">
      <c r="A311" s="19" t="s">
        <v>153</v>
      </c>
      <c r="B311" s="63" t="s">
        <v>153</v>
      </c>
      <c r="C311" s="73" t="s">
        <v>7</v>
      </c>
      <c r="D311" s="64">
        <v>1</v>
      </c>
      <c r="E311" s="64">
        <v>11</v>
      </c>
      <c r="F311" s="64">
        <v>1</v>
      </c>
      <c r="G311" s="64">
        <v>902</v>
      </c>
      <c r="H311" s="64">
        <v>51200</v>
      </c>
      <c r="I311" s="64">
        <v>51200</v>
      </c>
      <c r="J311" s="41"/>
      <c r="K311" s="42">
        <f>K312</f>
        <v>0</v>
      </c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>
        <f>AC312</f>
        <v>0</v>
      </c>
      <c r="AD311" s="42"/>
      <c r="AE311" s="42"/>
      <c r="AF311" s="42">
        <f aca="true" t="shared" si="23" ref="AF311:AI313">AF312</f>
        <v>0</v>
      </c>
      <c r="AG311" s="42"/>
      <c r="AH311" s="42"/>
      <c r="AI311" s="42">
        <f t="shared" si="23"/>
        <v>0</v>
      </c>
    </row>
    <row r="312" spans="1:35" ht="38.25" hidden="1">
      <c r="A312" s="20" t="s">
        <v>133</v>
      </c>
      <c r="B312" s="54" t="s">
        <v>133</v>
      </c>
      <c r="C312" s="55" t="s">
        <v>7</v>
      </c>
      <c r="D312" s="56">
        <v>1</v>
      </c>
      <c r="E312" s="56">
        <v>11</v>
      </c>
      <c r="F312" s="56">
        <v>1</v>
      </c>
      <c r="G312" s="56">
        <v>902</v>
      </c>
      <c r="H312" s="56">
        <v>51200</v>
      </c>
      <c r="I312" s="56">
        <v>51200</v>
      </c>
      <c r="J312" s="57" t="s">
        <v>12</v>
      </c>
      <c r="K312" s="47">
        <f>K313</f>
        <v>0</v>
      </c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>
        <f>AC313</f>
        <v>0</v>
      </c>
      <c r="AD312" s="47"/>
      <c r="AE312" s="47"/>
      <c r="AF312" s="47">
        <f t="shared" si="23"/>
        <v>0</v>
      </c>
      <c r="AG312" s="47"/>
      <c r="AH312" s="47"/>
      <c r="AI312" s="47">
        <f t="shared" si="23"/>
        <v>0</v>
      </c>
    </row>
    <row r="313" spans="1:35" ht="38.25" hidden="1">
      <c r="A313" s="20" t="s">
        <v>13</v>
      </c>
      <c r="B313" s="54" t="s">
        <v>13</v>
      </c>
      <c r="C313" s="55" t="s">
        <v>7</v>
      </c>
      <c r="D313" s="56">
        <v>1</v>
      </c>
      <c r="E313" s="56">
        <v>11</v>
      </c>
      <c r="F313" s="56">
        <v>1</v>
      </c>
      <c r="G313" s="56">
        <v>902</v>
      </c>
      <c r="H313" s="56">
        <v>51200</v>
      </c>
      <c r="I313" s="56">
        <v>51200</v>
      </c>
      <c r="J313" s="57">
        <v>240</v>
      </c>
      <c r="K313" s="47">
        <f>K314</f>
        <v>0</v>
      </c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>
        <f>AC314</f>
        <v>0</v>
      </c>
      <c r="AD313" s="47"/>
      <c r="AE313" s="47"/>
      <c r="AF313" s="47">
        <f t="shared" si="23"/>
        <v>0</v>
      </c>
      <c r="AG313" s="47"/>
      <c r="AH313" s="47"/>
      <c r="AI313" s="47">
        <f t="shared" si="23"/>
        <v>0</v>
      </c>
    </row>
    <row r="314" spans="1:35" ht="38.25" hidden="1">
      <c r="A314" s="25" t="s">
        <v>134</v>
      </c>
      <c r="B314" s="54" t="s">
        <v>134</v>
      </c>
      <c r="C314" s="55" t="s">
        <v>7</v>
      </c>
      <c r="D314" s="56">
        <v>1</v>
      </c>
      <c r="E314" s="56">
        <v>11</v>
      </c>
      <c r="F314" s="56">
        <v>1</v>
      </c>
      <c r="G314" s="56">
        <v>902</v>
      </c>
      <c r="H314" s="56">
        <v>51200</v>
      </c>
      <c r="I314" s="56">
        <v>51200</v>
      </c>
      <c r="J314" s="57">
        <v>244</v>
      </c>
      <c r="K314" s="47">
        <v>0</v>
      </c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>
        <v>0</v>
      </c>
      <c r="AD314" s="47"/>
      <c r="AE314" s="47"/>
      <c r="AF314" s="47">
        <v>0</v>
      </c>
      <c r="AG314" s="47"/>
      <c r="AH314" s="47"/>
      <c r="AI314" s="47">
        <v>0</v>
      </c>
    </row>
    <row r="315" spans="1:35" s="49" customFormat="1" ht="38.25">
      <c r="A315" s="59" t="s">
        <v>186</v>
      </c>
      <c r="B315" s="134" t="s">
        <v>186</v>
      </c>
      <c r="C315" s="116" t="s">
        <v>7</v>
      </c>
      <c r="D315" s="117">
        <v>1</v>
      </c>
      <c r="E315" s="117">
        <v>11</v>
      </c>
      <c r="F315" s="117">
        <v>1</v>
      </c>
      <c r="G315" s="117">
        <v>902</v>
      </c>
      <c r="H315" s="117">
        <v>52600</v>
      </c>
      <c r="I315" s="117">
        <v>52600</v>
      </c>
      <c r="J315" s="118"/>
      <c r="K315" s="119">
        <f>K316</f>
        <v>476409.1</v>
      </c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>
        <f>AC316</f>
        <v>452495.43</v>
      </c>
      <c r="AD315" s="119"/>
      <c r="AE315" s="119"/>
      <c r="AF315" s="119">
        <f aca="true" t="shared" si="24" ref="AF315:AI317">AF316</f>
        <v>476564.04</v>
      </c>
      <c r="AG315" s="119"/>
      <c r="AH315" s="119"/>
      <c r="AI315" s="119">
        <f t="shared" si="24"/>
        <v>458913.75</v>
      </c>
    </row>
    <row r="316" spans="1:35" s="52" customFormat="1" ht="25.5">
      <c r="A316" s="51" t="s">
        <v>28</v>
      </c>
      <c r="B316" s="120" t="s">
        <v>28</v>
      </c>
      <c r="C316" s="121" t="s">
        <v>7</v>
      </c>
      <c r="D316" s="122">
        <v>1</v>
      </c>
      <c r="E316" s="122">
        <v>11</v>
      </c>
      <c r="F316" s="122">
        <v>1</v>
      </c>
      <c r="G316" s="122">
        <v>902</v>
      </c>
      <c r="H316" s="122">
        <v>52600</v>
      </c>
      <c r="I316" s="122">
        <v>52600</v>
      </c>
      <c r="J316" s="123">
        <v>300</v>
      </c>
      <c r="K316" s="124">
        <f>K317</f>
        <v>476409.1</v>
      </c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>
        <f>AC317</f>
        <v>452495.43</v>
      </c>
      <c r="AD316" s="124"/>
      <c r="AE316" s="124"/>
      <c r="AF316" s="124">
        <f t="shared" si="24"/>
        <v>476564.04</v>
      </c>
      <c r="AG316" s="124"/>
      <c r="AH316" s="124"/>
      <c r="AI316" s="124">
        <f t="shared" si="24"/>
        <v>458913.75</v>
      </c>
    </row>
    <row r="317" spans="1:35" s="52" customFormat="1" ht="25.5">
      <c r="A317" s="51" t="s">
        <v>50</v>
      </c>
      <c r="B317" s="120" t="s">
        <v>50</v>
      </c>
      <c r="C317" s="121" t="s">
        <v>7</v>
      </c>
      <c r="D317" s="122">
        <v>1</v>
      </c>
      <c r="E317" s="122">
        <v>11</v>
      </c>
      <c r="F317" s="122">
        <v>1</v>
      </c>
      <c r="G317" s="122">
        <v>902</v>
      </c>
      <c r="H317" s="122">
        <v>52600</v>
      </c>
      <c r="I317" s="122">
        <v>52600</v>
      </c>
      <c r="J317" s="123">
        <v>310</v>
      </c>
      <c r="K317" s="124">
        <f>K318</f>
        <v>476409.1</v>
      </c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>
        <f>AC318</f>
        <v>452495.43</v>
      </c>
      <c r="AD317" s="124"/>
      <c r="AE317" s="124"/>
      <c r="AF317" s="124">
        <f t="shared" si="24"/>
        <v>476564.04</v>
      </c>
      <c r="AG317" s="124"/>
      <c r="AH317" s="124"/>
      <c r="AI317" s="124">
        <f t="shared" si="24"/>
        <v>458913.75</v>
      </c>
    </row>
    <row r="318" spans="1:35" s="52" customFormat="1" ht="38.25">
      <c r="A318" s="51" t="s">
        <v>33</v>
      </c>
      <c r="B318" s="120" t="s">
        <v>33</v>
      </c>
      <c r="C318" s="121" t="s">
        <v>7</v>
      </c>
      <c r="D318" s="122">
        <v>1</v>
      </c>
      <c r="E318" s="122">
        <v>11</v>
      </c>
      <c r="F318" s="122">
        <v>1</v>
      </c>
      <c r="G318" s="122">
        <v>902</v>
      </c>
      <c r="H318" s="122">
        <v>52600</v>
      </c>
      <c r="I318" s="122">
        <v>52600</v>
      </c>
      <c r="J318" s="123">
        <v>313</v>
      </c>
      <c r="K318" s="124">
        <v>476409.1</v>
      </c>
      <c r="L318" s="124"/>
      <c r="M318" s="124"/>
      <c r="N318" s="124"/>
      <c r="O318" s="124"/>
      <c r="P318" s="124">
        <v>30451.13</v>
      </c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>
        <v>-56654.07</v>
      </c>
      <c r="AC318" s="124">
        <f>509149.5+AB318</f>
        <v>452495.43</v>
      </c>
      <c r="AD318" s="124"/>
      <c r="AE318" s="124"/>
      <c r="AF318" s="124">
        <v>476564.04</v>
      </c>
      <c r="AG318" s="124"/>
      <c r="AH318" s="124"/>
      <c r="AI318" s="124">
        <v>458913.75</v>
      </c>
    </row>
    <row r="319" spans="1:35" s="3" customFormat="1" ht="73.5" customHeight="1">
      <c r="A319" s="26" t="s">
        <v>154</v>
      </c>
      <c r="B319" s="141" t="s">
        <v>353</v>
      </c>
      <c r="C319" s="73" t="s">
        <v>7</v>
      </c>
      <c r="D319" s="64">
        <v>1</v>
      </c>
      <c r="E319" s="64">
        <v>11</v>
      </c>
      <c r="F319" s="64">
        <v>1</v>
      </c>
      <c r="G319" s="64">
        <v>902</v>
      </c>
      <c r="H319" s="64">
        <v>53910</v>
      </c>
      <c r="I319" s="64" t="s">
        <v>352</v>
      </c>
      <c r="J319" s="142"/>
      <c r="K319" s="42">
        <f>K320</f>
        <v>0</v>
      </c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42">
        <f>AC320</f>
        <v>115400</v>
      </c>
      <c r="AD319" s="42"/>
      <c r="AE319" s="42"/>
      <c r="AF319" s="175">
        <f aca="true" t="shared" si="25" ref="AF319:AI321">AF320</f>
        <v>0</v>
      </c>
      <c r="AG319" s="175"/>
      <c r="AH319" s="175"/>
      <c r="AI319" s="175">
        <f t="shared" si="25"/>
        <v>0</v>
      </c>
    </row>
    <row r="320" spans="1:35" ht="44.25" customHeight="1">
      <c r="A320" s="20" t="s">
        <v>133</v>
      </c>
      <c r="B320" s="133" t="s">
        <v>258</v>
      </c>
      <c r="C320" s="55" t="s">
        <v>7</v>
      </c>
      <c r="D320" s="56">
        <v>1</v>
      </c>
      <c r="E320" s="56">
        <v>11</v>
      </c>
      <c r="F320" s="56">
        <v>1</v>
      </c>
      <c r="G320" s="56">
        <v>902</v>
      </c>
      <c r="H320" s="56">
        <v>53910</v>
      </c>
      <c r="I320" s="56" t="s">
        <v>352</v>
      </c>
      <c r="J320" s="144">
        <v>600</v>
      </c>
      <c r="K320" s="47">
        <f>K321</f>
        <v>0</v>
      </c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47">
        <f>AC321</f>
        <v>115400</v>
      </c>
      <c r="AD320" s="47"/>
      <c r="AE320" s="47"/>
      <c r="AF320" s="176">
        <f t="shared" si="25"/>
        <v>0</v>
      </c>
      <c r="AG320" s="176"/>
      <c r="AH320" s="176"/>
      <c r="AI320" s="176">
        <f t="shared" si="25"/>
        <v>0</v>
      </c>
    </row>
    <row r="321" spans="1:35" ht="27" customHeight="1">
      <c r="A321" s="20" t="s">
        <v>13</v>
      </c>
      <c r="B321" s="133" t="s">
        <v>259</v>
      </c>
      <c r="C321" s="55" t="s">
        <v>7</v>
      </c>
      <c r="D321" s="56">
        <v>1</v>
      </c>
      <c r="E321" s="56">
        <v>11</v>
      </c>
      <c r="F321" s="56">
        <v>1</v>
      </c>
      <c r="G321" s="56">
        <v>902</v>
      </c>
      <c r="H321" s="56">
        <v>53910</v>
      </c>
      <c r="I321" s="56" t="s">
        <v>352</v>
      </c>
      <c r="J321" s="144">
        <v>610</v>
      </c>
      <c r="K321" s="47">
        <f>K322</f>
        <v>0</v>
      </c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47">
        <f>AC322</f>
        <v>115400</v>
      </c>
      <c r="AD321" s="47"/>
      <c r="AE321" s="47"/>
      <c r="AF321" s="176">
        <f t="shared" si="25"/>
        <v>0</v>
      </c>
      <c r="AG321" s="176"/>
      <c r="AH321" s="176"/>
      <c r="AI321" s="176">
        <f t="shared" si="25"/>
        <v>0</v>
      </c>
    </row>
    <row r="322" spans="1:35" ht="26.25" customHeight="1">
      <c r="A322" s="25" t="s">
        <v>134</v>
      </c>
      <c r="B322" s="133" t="s">
        <v>260</v>
      </c>
      <c r="C322" s="55" t="s">
        <v>7</v>
      </c>
      <c r="D322" s="56">
        <v>1</v>
      </c>
      <c r="E322" s="56">
        <v>11</v>
      </c>
      <c r="F322" s="56">
        <v>1</v>
      </c>
      <c r="G322" s="56">
        <v>902</v>
      </c>
      <c r="H322" s="56">
        <v>53910</v>
      </c>
      <c r="I322" s="56" t="s">
        <v>352</v>
      </c>
      <c r="J322" s="144">
        <v>612</v>
      </c>
      <c r="K322" s="47">
        <v>0</v>
      </c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>
        <v>115400</v>
      </c>
      <c r="AB322" s="145"/>
      <c r="AC322" s="47">
        <f>AA322</f>
        <v>115400</v>
      </c>
      <c r="AD322" s="47"/>
      <c r="AE322" s="47"/>
      <c r="AF322" s="176">
        <v>0</v>
      </c>
      <c r="AG322" s="176"/>
      <c r="AH322" s="176"/>
      <c r="AI322" s="176">
        <v>0</v>
      </c>
    </row>
    <row r="323" spans="1:35" ht="51" hidden="1">
      <c r="A323" s="9" t="s">
        <v>239</v>
      </c>
      <c r="B323" s="99" t="s">
        <v>239</v>
      </c>
      <c r="C323" s="84" t="s">
        <v>7</v>
      </c>
      <c r="D323" s="85">
        <v>1</v>
      </c>
      <c r="E323" s="85">
        <v>11</v>
      </c>
      <c r="F323" s="85">
        <v>1</v>
      </c>
      <c r="G323" s="85">
        <v>902</v>
      </c>
      <c r="H323" s="85" t="s">
        <v>240</v>
      </c>
      <c r="I323" s="85" t="s">
        <v>240</v>
      </c>
      <c r="J323" s="144"/>
      <c r="K323" s="47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34">
        <f>AC324</f>
        <v>0</v>
      </c>
      <c r="AD323" s="34"/>
      <c r="AE323" s="34"/>
      <c r="AF323" s="47"/>
      <c r="AG323" s="47"/>
      <c r="AH323" s="47"/>
      <c r="AI323" s="47"/>
    </row>
    <row r="324" spans="1:35" ht="38.25" hidden="1">
      <c r="A324" s="5" t="s">
        <v>133</v>
      </c>
      <c r="B324" s="99" t="s">
        <v>133</v>
      </c>
      <c r="C324" s="84" t="s">
        <v>7</v>
      </c>
      <c r="D324" s="85">
        <v>1</v>
      </c>
      <c r="E324" s="85">
        <v>11</v>
      </c>
      <c r="F324" s="85">
        <v>1</v>
      </c>
      <c r="G324" s="85">
        <v>902</v>
      </c>
      <c r="H324" s="85" t="s">
        <v>240</v>
      </c>
      <c r="I324" s="85" t="s">
        <v>240</v>
      </c>
      <c r="J324" s="172">
        <v>200</v>
      </c>
      <c r="K324" s="47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34">
        <f>AC325</f>
        <v>0</v>
      </c>
      <c r="AD324" s="34"/>
      <c r="AE324" s="34"/>
      <c r="AF324" s="47"/>
      <c r="AG324" s="47"/>
      <c r="AH324" s="47"/>
      <c r="AI324" s="47"/>
    </row>
    <row r="325" spans="1:35" ht="38.25" hidden="1">
      <c r="A325" s="5" t="s">
        <v>13</v>
      </c>
      <c r="B325" s="99" t="s">
        <v>13</v>
      </c>
      <c r="C325" s="84" t="s">
        <v>7</v>
      </c>
      <c r="D325" s="85">
        <v>1</v>
      </c>
      <c r="E325" s="85">
        <v>11</v>
      </c>
      <c r="F325" s="85">
        <v>1</v>
      </c>
      <c r="G325" s="85">
        <v>902</v>
      </c>
      <c r="H325" s="85" t="s">
        <v>240</v>
      </c>
      <c r="I325" s="85" t="s">
        <v>240</v>
      </c>
      <c r="J325" s="172">
        <v>240</v>
      </c>
      <c r="K325" s="47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34">
        <f>AC326</f>
        <v>0</v>
      </c>
      <c r="AD325" s="34"/>
      <c r="AE325" s="34"/>
      <c r="AF325" s="47"/>
      <c r="AG325" s="47"/>
      <c r="AH325" s="47"/>
      <c r="AI325" s="47"/>
    </row>
    <row r="326" spans="1:35" ht="38.25" hidden="1">
      <c r="A326" s="9" t="s">
        <v>134</v>
      </c>
      <c r="B326" s="99" t="s">
        <v>134</v>
      </c>
      <c r="C326" s="84" t="s">
        <v>7</v>
      </c>
      <c r="D326" s="85">
        <v>1</v>
      </c>
      <c r="E326" s="85">
        <v>11</v>
      </c>
      <c r="F326" s="85">
        <v>1</v>
      </c>
      <c r="G326" s="85">
        <v>902</v>
      </c>
      <c r="H326" s="85" t="s">
        <v>240</v>
      </c>
      <c r="I326" s="85" t="s">
        <v>240</v>
      </c>
      <c r="J326" s="172">
        <v>244</v>
      </c>
      <c r="K326" s="47"/>
      <c r="L326" s="145"/>
      <c r="M326" s="146">
        <v>2500000</v>
      </c>
      <c r="N326" s="146"/>
      <c r="O326" s="146">
        <v>-2500000</v>
      </c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34">
        <f>M326+O326</f>
        <v>0</v>
      </c>
      <c r="AD326" s="34"/>
      <c r="AE326" s="34"/>
      <c r="AF326" s="47"/>
      <c r="AG326" s="47"/>
      <c r="AH326" s="47"/>
      <c r="AI326" s="47"/>
    </row>
    <row r="327" spans="1:35" ht="12.75" hidden="1">
      <c r="A327" s="25"/>
      <c r="B327" s="54"/>
      <c r="C327" s="55"/>
      <c r="D327" s="56"/>
      <c r="E327" s="56"/>
      <c r="F327" s="56"/>
      <c r="G327" s="56"/>
      <c r="H327" s="56"/>
      <c r="I327" s="56"/>
      <c r="J327" s="144"/>
      <c r="K327" s="47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47"/>
      <c r="AD327" s="47"/>
      <c r="AE327" s="47"/>
      <c r="AF327" s="47"/>
      <c r="AG327" s="47"/>
      <c r="AH327" s="47"/>
      <c r="AI327" s="47"/>
    </row>
    <row r="328" spans="1:35" ht="25.5" hidden="1">
      <c r="A328" s="6" t="s">
        <v>51</v>
      </c>
      <c r="B328" s="87" t="s">
        <v>51</v>
      </c>
      <c r="C328" s="96" t="s">
        <v>7</v>
      </c>
      <c r="D328" s="88">
        <v>1</v>
      </c>
      <c r="E328" s="88">
        <v>11</v>
      </c>
      <c r="F328" s="88">
        <v>1</v>
      </c>
      <c r="G328" s="88">
        <v>903</v>
      </c>
      <c r="H328" s="88"/>
      <c r="I328" s="88"/>
      <c r="J328" s="89"/>
      <c r="K328" s="37">
        <f>K329</f>
        <v>0</v>
      </c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>
        <f>AC329</f>
        <v>0</v>
      </c>
      <c r="AD328" s="37"/>
      <c r="AE328" s="37"/>
      <c r="AF328" s="37">
        <f aca="true" t="shared" si="26" ref="AF328:AI331">AF329</f>
        <v>0</v>
      </c>
      <c r="AG328" s="37"/>
      <c r="AH328" s="37"/>
      <c r="AI328" s="37">
        <f t="shared" si="26"/>
        <v>0</v>
      </c>
    </row>
    <row r="329" spans="1:35" s="3" customFormat="1" ht="51" hidden="1">
      <c r="A329" s="23" t="s">
        <v>184</v>
      </c>
      <c r="B329" s="63" t="s">
        <v>184</v>
      </c>
      <c r="C329" s="73" t="s">
        <v>7</v>
      </c>
      <c r="D329" s="64">
        <v>1</v>
      </c>
      <c r="E329" s="64">
        <v>11</v>
      </c>
      <c r="F329" s="64">
        <v>1</v>
      </c>
      <c r="G329" s="64">
        <v>903</v>
      </c>
      <c r="H329" s="64">
        <v>11210</v>
      </c>
      <c r="I329" s="64">
        <v>11210</v>
      </c>
      <c r="J329" s="41"/>
      <c r="K329" s="42">
        <f>K330</f>
        <v>0</v>
      </c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>
        <f>AC330</f>
        <v>0</v>
      </c>
      <c r="AD329" s="42"/>
      <c r="AE329" s="42"/>
      <c r="AF329" s="42">
        <f t="shared" si="26"/>
        <v>0</v>
      </c>
      <c r="AG329" s="42"/>
      <c r="AH329" s="42"/>
      <c r="AI329" s="42">
        <f t="shared" si="26"/>
        <v>0</v>
      </c>
    </row>
    <row r="330" spans="1:35" ht="38.25" hidden="1">
      <c r="A330" s="20" t="s">
        <v>133</v>
      </c>
      <c r="B330" s="54" t="s">
        <v>133</v>
      </c>
      <c r="C330" s="55" t="s">
        <v>7</v>
      </c>
      <c r="D330" s="56">
        <v>1</v>
      </c>
      <c r="E330" s="56">
        <v>11</v>
      </c>
      <c r="F330" s="56">
        <v>1</v>
      </c>
      <c r="G330" s="56">
        <v>903</v>
      </c>
      <c r="H330" s="56">
        <v>11210</v>
      </c>
      <c r="I330" s="56">
        <v>11210</v>
      </c>
      <c r="J330" s="57">
        <v>200</v>
      </c>
      <c r="K330" s="47">
        <f>K331</f>
        <v>0</v>
      </c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>
        <f>AC331</f>
        <v>0</v>
      </c>
      <c r="AD330" s="47"/>
      <c r="AE330" s="47"/>
      <c r="AF330" s="47">
        <f t="shared" si="26"/>
        <v>0</v>
      </c>
      <c r="AG330" s="47"/>
      <c r="AH330" s="47"/>
      <c r="AI330" s="47">
        <f t="shared" si="26"/>
        <v>0</v>
      </c>
    </row>
    <row r="331" spans="1:35" ht="38.25" hidden="1">
      <c r="A331" s="20" t="s">
        <v>13</v>
      </c>
      <c r="B331" s="54" t="s">
        <v>13</v>
      </c>
      <c r="C331" s="55" t="s">
        <v>7</v>
      </c>
      <c r="D331" s="56">
        <v>1</v>
      </c>
      <c r="E331" s="56">
        <v>11</v>
      </c>
      <c r="F331" s="56">
        <v>1</v>
      </c>
      <c r="G331" s="56">
        <v>903</v>
      </c>
      <c r="H331" s="56">
        <v>11210</v>
      </c>
      <c r="I331" s="56">
        <v>11210</v>
      </c>
      <c r="J331" s="57">
        <v>240</v>
      </c>
      <c r="K331" s="47">
        <f>K332</f>
        <v>0</v>
      </c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>
        <f>AC332</f>
        <v>0</v>
      </c>
      <c r="AD331" s="47"/>
      <c r="AE331" s="47"/>
      <c r="AF331" s="47">
        <f t="shared" si="26"/>
        <v>0</v>
      </c>
      <c r="AG331" s="47"/>
      <c r="AH331" s="47"/>
      <c r="AI331" s="47">
        <f t="shared" si="26"/>
        <v>0</v>
      </c>
    </row>
    <row r="332" spans="1:35" ht="38.25" hidden="1">
      <c r="A332" s="25" t="s">
        <v>134</v>
      </c>
      <c r="B332" s="54" t="s">
        <v>134</v>
      </c>
      <c r="C332" s="55" t="s">
        <v>7</v>
      </c>
      <c r="D332" s="56">
        <v>1</v>
      </c>
      <c r="E332" s="56">
        <v>11</v>
      </c>
      <c r="F332" s="56">
        <v>1</v>
      </c>
      <c r="G332" s="56">
        <v>903</v>
      </c>
      <c r="H332" s="56">
        <v>11210</v>
      </c>
      <c r="I332" s="56">
        <v>11210</v>
      </c>
      <c r="J332" s="57">
        <v>244</v>
      </c>
      <c r="K332" s="47">
        <v>0</v>
      </c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>
        <v>0</v>
      </c>
      <c r="AD332" s="47"/>
      <c r="AE332" s="47"/>
      <c r="AF332" s="47">
        <v>0</v>
      </c>
      <c r="AG332" s="47"/>
      <c r="AH332" s="47"/>
      <c r="AI332" s="47">
        <v>0</v>
      </c>
    </row>
    <row r="333" spans="1:35" ht="25.5" hidden="1">
      <c r="A333" s="10" t="s">
        <v>120</v>
      </c>
      <c r="B333" s="87" t="s">
        <v>120</v>
      </c>
      <c r="C333" s="96" t="s">
        <v>7</v>
      </c>
      <c r="D333" s="88">
        <v>1</v>
      </c>
      <c r="E333" s="88">
        <v>1</v>
      </c>
      <c r="F333" s="88">
        <v>1</v>
      </c>
      <c r="G333" s="88">
        <v>905</v>
      </c>
      <c r="H333" s="88"/>
      <c r="I333" s="88"/>
      <c r="J333" s="89"/>
      <c r="K333" s="37">
        <f>K334</f>
        <v>0</v>
      </c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>
        <f>AC334</f>
        <v>0</v>
      </c>
      <c r="AD333" s="37"/>
      <c r="AE333" s="37"/>
      <c r="AF333" s="37">
        <f aca="true" t="shared" si="27" ref="AF333:AI336">AF334</f>
        <v>0</v>
      </c>
      <c r="AG333" s="37"/>
      <c r="AH333" s="37"/>
      <c r="AI333" s="37">
        <f t="shared" si="27"/>
        <v>0</v>
      </c>
    </row>
    <row r="334" spans="1:35" s="3" customFormat="1" ht="51" hidden="1">
      <c r="A334" s="23" t="s">
        <v>184</v>
      </c>
      <c r="B334" s="63" t="s">
        <v>184</v>
      </c>
      <c r="C334" s="73" t="s">
        <v>7</v>
      </c>
      <c r="D334" s="64">
        <v>1</v>
      </c>
      <c r="E334" s="64">
        <v>11</v>
      </c>
      <c r="F334" s="64">
        <v>1</v>
      </c>
      <c r="G334" s="64">
        <v>905</v>
      </c>
      <c r="H334" s="64">
        <v>11210</v>
      </c>
      <c r="I334" s="64">
        <v>11210</v>
      </c>
      <c r="J334" s="41"/>
      <c r="K334" s="42">
        <f>K335</f>
        <v>0</v>
      </c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>
        <f>AC335</f>
        <v>0</v>
      </c>
      <c r="AD334" s="42"/>
      <c r="AE334" s="42"/>
      <c r="AF334" s="42">
        <f t="shared" si="27"/>
        <v>0</v>
      </c>
      <c r="AG334" s="42"/>
      <c r="AH334" s="42"/>
      <c r="AI334" s="42">
        <f t="shared" si="27"/>
        <v>0</v>
      </c>
    </row>
    <row r="335" spans="1:35" ht="38.25" hidden="1">
      <c r="A335" s="20" t="s">
        <v>133</v>
      </c>
      <c r="B335" s="54" t="s">
        <v>133</v>
      </c>
      <c r="C335" s="55" t="s">
        <v>7</v>
      </c>
      <c r="D335" s="56">
        <v>1</v>
      </c>
      <c r="E335" s="56">
        <v>11</v>
      </c>
      <c r="F335" s="56">
        <v>1</v>
      </c>
      <c r="G335" s="56">
        <v>905</v>
      </c>
      <c r="H335" s="56">
        <v>11210</v>
      </c>
      <c r="I335" s="56">
        <v>11210</v>
      </c>
      <c r="J335" s="57">
        <v>200</v>
      </c>
      <c r="K335" s="47">
        <f>K336</f>
        <v>0</v>
      </c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>
        <f>AC336</f>
        <v>0</v>
      </c>
      <c r="AD335" s="47"/>
      <c r="AE335" s="47"/>
      <c r="AF335" s="47">
        <f t="shared" si="27"/>
        <v>0</v>
      </c>
      <c r="AG335" s="47"/>
      <c r="AH335" s="47"/>
      <c r="AI335" s="47">
        <f t="shared" si="27"/>
        <v>0</v>
      </c>
    </row>
    <row r="336" spans="1:35" ht="38.25" hidden="1">
      <c r="A336" s="20" t="s">
        <v>13</v>
      </c>
      <c r="B336" s="54" t="s">
        <v>13</v>
      </c>
      <c r="C336" s="55" t="s">
        <v>7</v>
      </c>
      <c r="D336" s="56">
        <v>1</v>
      </c>
      <c r="E336" s="56">
        <v>11</v>
      </c>
      <c r="F336" s="56">
        <v>1</v>
      </c>
      <c r="G336" s="56">
        <v>905</v>
      </c>
      <c r="H336" s="56">
        <v>11210</v>
      </c>
      <c r="I336" s="56">
        <v>11210</v>
      </c>
      <c r="J336" s="57">
        <v>240</v>
      </c>
      <c r="K336" s="47">
        <f>K337</f>
        <v>0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>
        <f>AC337</f>
        <v>0</v>
      </c>
      <c r="AD336" s="47"/>
      <c r="AE336" s="47"/>
      <c r="AF336" s="47">
        <f t="shared" si="27"/>
        <v>0</v>
      </c>
      <c r="AG336" s="47"/>
      <c r="AH336" s="47"/>
      <c r="AI336" s="47">
        <f t="shared" si="27"/>
        <v>0</v>
      </c>
    </row>
    <row r="337" spans="1:35" ht="38.25" hidden="1">
      <c r="A337" s="25" t="s">
        <v>134</v>
      </c>
      <c r="B337" s="54" t="s">
        <v>134</v>
      </c>
      <c r="C337" s="55" t="s">
        <v>7</v>
      </c>
      <c r="D337" s="56">
        <v>1</v>
      </c>
      <c r="E337" s="56">
        <v>11</v>
      </c>
      <c r="F337" s="56">
        <v>1</v>
      </c>
      <c r="G337" s="56">
        <v>905</v>
      </c>
      <c r="H337" s="56">
        <v>11210</v>
      </c>
      <c r="I337" s="56">
        <v>11210</v>
      </c>
      <c r="J337" s="57">
        <v>244</v>
      </c>
      <c r="K337" s="47">
        <v>0</v>
      </c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>
        <v>0</v>
      </c>
      <c r="AD337" s="47"/>
      <c r="AE337" s="47"/>
      <c r="AF337" s="47">
        <v>0</v>
      </c>
      <c r="AG337" s="47"/>
      <c r="AH337" s="47"/>
      <c r="AI337" s="47">
        <v>0</v>
      </c>
    </row>
    <row r="338" spans="1:35" ht="29.25" customHeight="1" hidden="1">
      <c r="A338" s="11" t="s">
        <v>54</v>
      </c>
      <c r="B338" s="147" t="s">
        <v>54</v>
      </c>
      <c r="C338" s="96" t="s">
        <v>7</v>
      </c>
      <c r="D338" s="88">
        <v>1</v>
      </c>
      <c r="E338" s="88">
        <v>11</v>
      </c>
      <c r="F338" s="88">
        <v>1</v>
      </c>
      <c r="G338" s="88">
        <v>961</v>
      </c>
      <c r="H338" s="88"/>
      <c r="I338" s="88"/>
      <c r="J338" s="89"/>
      <c r="K338" s="37">
        <f>K339</f>
        <v>0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>
        <f>AC339</f>
        <v>0</v>
      </c>
      <c r="AD338" s="37"/>
      <c r="AE338" s="37"/>
      <c r="AF338" s="37">
        <f aca="true" t="shared" si="28" ref="AF338:AI341">AF339</f>
        <v>0</v>
      </c>
      <c r="AG338" s="37"/>
      <c r="AH338" s="37"/>
      <c r="AI338" s="37">
        <f t="shared" si="28"/>
        <v>0</v>
      </c>
    </row>
    <row r="339" spans="1:35" s="3" customFormat="1" ht="51" hidden="1">
      <c r="A339" s="23" t="s">
        <v>184</v>
      </c>
      <c r="B339" s="63" t="s">
        <v>184</v>
      </c>
      <c r="C339" s="73" t="s">
        <v>7</v>
      </c>
      <c r="D339" s="64">
        <v>1</v>
      </c>
      <c r="E339" s="64">
        <v>11</v>
      </c>
      <c r="F339" s="64">
        <v>1</v>
      </c>
      <c r="G339" s="64">
        <v>961</v>
      </c>
      <c r="H339" s="64">
        <v>11210</v>
      </c>
      <c r="I339" s="64">
        <v>11210</v>
      </c>
      <c r="J339" s="41"/>
      <c r="K339" s="42">
        <f>K340</f>
        <v>0</v>
      </c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>
        <f>AC340</f>
        <v>0</v>
      </c>
      <c r="AD339" s="42"/>
      <c r="AE339" s="42"/>
      <c r="AF339" s="42">
        <f t="shared" si="28"/>
        <v>0</v>
      </c>
      <c r="AG339" s="42"/>
      <c r="AH339" s="42"/>
      <c r="AI339" s="42">
        <f t="shared" si="28"/>
        <v>0</v>
      </c>
    </row>
    <row r="340" spans="1:35" ht="38.25" hidden="1">
      <c r="A340" s="20" t="s">
        <v>133</v>
      </c>
      <c r="B340" s="54" t="s">
        <v>133</v>
      </c>
      <c r="C340" s="55" t="s">
        <v>7</v>
      </c>
      <c r="D340" s="56">
        <v>1</v>
      </c>
      <c r="E340" s="56">
        <v>11</v>
      </c>
      <c r="F340" s="56">
        <v>1</v>
      </c>
      <c r="G340" s="56">
        <v>961</v>
      </c>
      <c r="H340" s="56">
        <v>11210</v>
      </c>
      <c r="I340" s="56">
        <v>11210</v>
      </c>
      <c r="J340" s="57">
        <v>200</v>
      </c>
      <c r="K340" s="47">
        <f>K341</f>
        <v>0</v>
      </c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>
        <f>AC341</f>
        <v>0</v>
      </c>
      <c r="AD340" s="47"/>
      <c r="AE340" s="47"/>
      <c r="AF340" s="47">
        <f t="shared" si="28"/>
        <v>0</v>
      </c>
      <c r="AG340" s="47"/>
      <c r="AH340" s="47"/>
      <c r="AI340" s="47">
        <f t="shared" si="28"/>
        <v>0</v>
      </c>
    </row>
    <row r="341" spans="1:35" ht="38.25" hidden="1">
      <c r="A341" s="20" t="s">
        <v>13</v>
      </c>
      <c r="B341" s="54" t="s">
        <v>13</v>
      </c>
      <c r="C341" s="55" t="s">
        <v>7</v>
      </c>
      <c r="D341" s="56">
        <v>1</v>
      </c>
      <c r="E341" s="56">
        <v>11</v>
      </c>
      <c r="F341" s="56">
        <v>1</v>
      </c>
      <c r="G341" s="56">
        <v>961</v>
      </c>
      <c r="H341" s="56">
        <v>11210</v>
      </c>
      <c r="I341" s="56">
        <v>11210</v>
      </c>
      <c r="J341" s="57">
        <v>240</v>
      </c>
      <c r="K341" s="47">
        <f>K342</f>
        <v>0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>
        <f>AC342</f>
        <v>0</v>
      </c>
      <c r="AD341" s="47"/>
      <c r="AE341" s="47"/>
      <c r="AF341" s="47">
        <f t="shared" si="28"/>
        <v>0</v>
      </c>
      <c r="AG341" s="47"/>
      <c r="AH341" s="47"/>
      <c r="AI341" s="47">
        <f t="shared" si="28"/>
        <v>0</v>
      </c>
    </row>
    <row r="342" spans="1:35" ht="38.25" hidden="1">
      <c r="A342" s="25" t="s">
        <v>134</v>
      </c>
      <c r="B342" s="54" t="s">
        <v>134</v>
      </c>
      <c r="C342" s="55" t="s">
        <v>7</v>
      </c>
      <c r="D342" s="56">
        <v>1</v>
      </c>
      <c r="E342" s="56">
        <v>11</v>
      </c>
      <c r="F342" s="56">
        <v>1</v>
      </c>
      <c r="G342" s="56">
        <v>961</v>
      </c>
      <c r="H342" s="56">
        <v>11210</v>
      </c>
      <c r="I342" s="56">
        <v>11210</v>
      </c>
      <c r="J342" s="57">
        <v>244</v>
      </c>
      <c r="K342" s="47">
        <v>0</v>
      </c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>
        <v>0</v>
      </c>
      <c r="AD342" s="47"/>
      <c r="AE342" s="47"/>
      <c r="AF342" s="47">
        <v>0</v>
      </c>
      <c r="AG342" s="47"/>
      <c r="AH342" s="47"/>
      <c r="AI342" s="47">
        <v>0</v>
      </c>
    </row>
    <row r="343" spans="1:35" ht="25.5" hidden="1">
      <c r="A343" s="10" t="s">
        <v>272</v>
      </c>
      <c r="B343" s="63" t="s">
        <v>272</v>
      </c>
      <c r="C343" s="73" t="s">
        <v>7</v>
      </c>
      <c r="D343" s="64">
        <v>1</v>
      </c>
      <c r="E343" s="64">
        <v>11</v>
      </c>
      <c r="F343" s="64"/>
      <c r="G343" s="64">
        <v>902</v>
      </c>
      <c r="H343" s="64">
        <v>55190</v>
      </c>
      <c r="I343" s="64">
        <v>55190</v>
      </c>
      <c r="J343" s="41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>
        <f>AC344</f>
        <v>0</v>
      </c>
      <c r="AD343" s="42"/>
      <c r="AE343" s="42"/>
      <c r="AF343" s="47"/>
      <c r="AG343" s="47"/>
      <c r="AH343" s="47"/>
      <c r="AI343" s="47"/>
    </row>
    <row r="344" spans="1:35" ht="38.25" hidden="1">
      <c r="A344" s="38" t="s">
        <v>258</v>
      </c>
      <c r="B344" s="133" t="s">
        <v>258</v>
      </c>
      <c r="C344" s="55" t="s">
        <v>7</v>
      </c>
      <c r="D344" s="56">
        <v>1</v>
      </c>
      <c r="E344" s="56">
        <v>11</v>
      </c>
      <c r="F344" s="56"/>
      <c r="G344" s="56">
        <v>902</v>
      </c>
      <c r="H344" s="56">
        <v>55190</v>
      </c>
      <c r="I344" s="56">
        <v>55190</v>
      </c>
      <c r="J344" s="57">
        <v>600</v>
      </c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>
        <f>AC345</f>
        <v>0</v>
      </c>
      <c r="AD344" s="47"/>
      <c r="AE344" s="47"/>
      <c r="AF344" s="47"/>
      <c r="AG344" s="47"/>
      <c r="AH344" s="47"/>
      <c r="AI344" s="47"/>
    </row>
    <row r="345" spans="1:35" ht="25.5" hidden="1">
      <c r="A345" s="38" t="s">
        <v>259</v>
      </c>
      <c r="B345" s="133" t="s">
        <v>259</v>
      </c>
      <c r="C345" s="55" t="s">
        <v>7</v>
      </c>
      <c r="D345" s="56">
        <v>1</v>
      </c>
      <c r="E345" s="56">
        <v>11</v>
      </c>
      <c r="F345" s="56"/>
      <c r="G345" s="56">
        <v>902</v>
      </c>
      <c r="H345" s="56">
        <v>55190</v>
      </c>
      <c r="I345" s="56">
        <v>55190</v>
      </c>
      <c r="J345" s="57">
        <v>610</v>
      </c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>
        <f>AC346</f>
        <v>0</v>
      </c>
      <c r="AD345" s="47"/>
      <c r="AE345" s="47"/>
      <c r="AF345" s="47"/>
      <c r="AG345" s="47"/>
      <c r="AH345" s="47"/>
      <c r="AI345" s="47"/>
    </row>
    <row r="346" spans="1:35" ht="25.5" hidden="1">
      <c r="A346" s="38" t="s">
        <v>260</v>
      </c>
      <c r="B346" s="133" t="s">
        <v>260</v>
      </c>
      <c r="C346" s="55" t="s">
        <v>7</v>
      </c>
      <c r="D346" s="56">
        <v>1</v>
      </c>
      <c r="E346" s="56">
        <v>11</v>
      </c>
      <c r="F346" s="56"/>
      <c r="G346" s="56">
        <v>902</v>
      </c>
      <c r="H346" s="56">
        <v>55190</v>
      </c>
      <c r="I346" s="56">
        <v>55190</v>
      </c>
      <c r="J346" s="57">
        <v>612</v>
      </c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>
        <v>50188</v>
      </c>
      <c r="V346" s="47"/>
      <c r="W346" s="47"/>
      <c r="X346" s="47"/>
      <c r="Y346" s="47"/>
      <c r="Z346" s="47"/>
      <c r="AA346" s="47"/>
      <c r="AB346" s="47"/>
      <c r="AC346" s="47">
        <v>0</v>
      </c>
      <c r="AD346" s="47"/>
      <c r="AE346" s="47"/>
      <c r="AF346" s="47"/>
      <c r="AG346" s="47"/>
      <c r="AH346" s="47"/>
      <c r="AI346" s="47"/>
    </row>
    <row r="347" spans="1:35" ht="25.5" hidden="1">
      <c r="A347" s="10" t="s">
        <v>272</v>
      </c>
      <c r="B347" s="63" t="s">
        <v>272</v>
      </c>
      <c r="C347" s="73" t="s">
        <v>7</v>
      </c>
      <c r="D347" s="64">
        <v>1</v>
      </c>
      <c r="E347" s="64">
        <v>11</v>
      </c>
      <c r="F347" s="64"/>
      <c r="G347" s="64">
        <v>902</v>
      </c>
      <c r="H347" s="64" t="s">
        <v>273</v>
      </c>
      <c r="I347" s="64" t="s">
        <v>273</v>
      </c>
      <c r="J347" s="41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>
        <f>AC348</f>
        <v>0</v>
      </c>
      <c r="AD347" s="42"/>
      <c r="AE347" s="42"/>
      <c r="AF347" s="47"/>
      <c r="AG347" s="47"/>
      <c r="AH347" s="47"/>
      <c r="AI347" s="47"/>
    </row>
    <row r="348" spans="1:35" ht="38.25" hidden="1">
      <c r="A348" s="38" t="s">
        <v>258</v>
      </c>
      <c r="B348" s="133" t="s">
        <v>258</v>
      </c>
      <c r="C348" s="55" t="s">
        <v>7</v>
      </c>
      <c r="D348" s="56">
        <v>1</v>
      </c>
      <c r="E348" s="56">
        <v>11</v>
      </c>
      <c r="F348" s="56"/>
      <c r="G348" s="56">
        <v>902</v>
      </c>
      <c r="H348" s="56" t="s">
        <v>273</v>
      </c>
      <c r="I348" s="56" t="s">
        <v>273</v>
      </c>
      <c r="J348" s="57">
        <v>600</v>
      </c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>
        <f>AC349</f>
        <v>0</v>
      </c>
      <c r="AD348" s="47"/>
      <c r="AE348" s="47"/>
      <c r="AF348" s="47"/>
      <c r="AG348" s="47"/>
      <c r="AH348" s="47"/>
      <c r="AI348" s="47"/>
    </row>
    <row r="349" spans="1:35" ht="25.5" hidden="1">
      <c r="A349" s="38" t="s">
        <v>259</v>
      </c>
      <c r="B349" s="133" t="s">
        <v>259</v>
      </c>
      <c r="C349" s="55" t="s">
        <v>7</v>
      </c>
      <c r="D349" s="56">
        <v>1</v>
      </c>
      <c r="E349" s="56">
        <v>11</v>
      </c>
      <c r="F349" s="56"/>
      <c r="G349" s="56">
        <v>902</v>
      </c>
      <c r="H349" s="56" t="s">
        <v>273</v>
      </c>
      <c r="I349" s="56" t="s">
        <v>273</v>
      </c>
      <c r="J349" s="57">
        <v>610</v>
      </c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>
        <f>AC350</f>
        <v>0</v>
      </c>
      <c r="AD349" s="47"/>
      <c r="AE349" s="47"/>
      <c r="AF349" s="47"/>
      <c r="AG349" s="47"/>
      <c r="AH349" s="47"/>
      <c r="AI349" s="47"/>
    </row>
    <row r="350" spans="1:35" ht="25.5" hidden="1">
      <c r="A350" s="38" t="s">
        <v>260</v>
      </c>
      <c r="B350" s="133" t="s">
        <v>260</v>
      </c>
      <c r="C350" s="55" t="s">
        <v>7</v>
      </c>
      <c r="D350" s="56">
        <v>1</v>
      </c>
      <c r="E350" s="56">
        <v>11</v>
      </c>
      <c r="F350" s="56"/>
      <c r="G350" s="56">
        <v>902</v>
      </c>
      <c r="H350" s="56" t="s">
        <v>273</v>
      </c>
      <c r="I350" s="56" t="s">
        <v>273</v>
      </c>
      <c r="J350" s="57">
        <v>612</v>
      </c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>
        <v>209510</v>
      </c>
      <c r="V350" s="47"/>
      <c r="W350" s="47"/>
      <c r="X350" s="47"/>
      <c r="Y350" s="47"/>
      <c r="Z350" s="47"/>
      <c r="AA350" s="47"/>
      <c r="AB350" s="47"/>
      <c r="AC350" s="47">
        <v>0</v>
      </c>
      <c r="AD350" s="47"/>
      <c r="AE350" s="47"/>
      <c r="AF350" s="47"/>
      <c r="AG350" s="47"/>
      <c r="AH350" s="47"/>
      <c r="AI350" s="47"/>
    </row>
    <row r="351" spans="1:35" s="40" customFormat="1" ht="76.5" hidden="1">
      <c r="A351" s="45" t="s">
        <v>275</v>
      </c>
      <c r="B351" s="125" t="s">
        <v>302</v>
      </c>
      <c r="C351" s="73" t="s">
        <v>7</v>
      </c>
      <c r="D351" s="64">
        <v>1</v>
      </c>
      <c r="E351" s="64">
        <v>11</v>
      </c>
      <c r="F351" s="64"/>
      <c r="G351" s="64">
        <v>902</v>
      </c>
      <c r="H351" s="64" t="s">
        <v>276</v>
      </c>
      <c r="I351" s="64" t="s">
        <v>276</v>
      </c>
      <c r="J351" s="41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>
        <f>AC352</f>
        <v>0</v>
      </c>
      <c r="AD351" s="42"/>
      <c r="AE351" s="42"/>
      <c r="AF351" s="47"/>
      <c r="AG351" s="47"/>
      <c r="AH351" s="47"/>
      <c r="AI351" s="47"/>
    </row>
    <row r="352" spans="1:35" s="40" customFormat="1" ht="12.75" hidden="1">
      <c r="A352" s="20" t="s">
        <v>15</v>
      </c>
      <c r="B352" s="54" t="s">
        <v>15</v>
      </c>
      <c r="C352" s="55" t="s">
        <v>7</v>
      </c>
      <c r="D352" s="56">
        <v>1</v>
      </c>
      <c r="E352" s="56">
        <v>11</v>
      </c>
      <c r="F352" s="56"/>
      <c r="G352" s="56">
        <v>902</v>
      </c>
      <c r="H352" s="56" t="s">
        <v>276</v>
      </c>
      <c r="I352" s="56" t="s">
        <v>276</v>
      </c>
      <c r="J352" s="57">
        <v>800</v>
      </c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>
        <f>AC353</f>
        <v>0</v>
      </c>
      <c r="AD352" s="47"/>
      <c r="AE352" s="47"/>
      <c r="AF352" s="47"/>
      <c r="AG352" s="47"/>
      <c r="AH352" s="47"/>
      <c r="AI352" s="47"/>
    </row>
    <row r="353" spans="1:35" s="40" customFormat="1" ht="63.75" hidden="1">
      <c r="A353" s="20" t="s">
        <v>185</v>
      </c>
      <c r="B353" s="54" t="s">
        <v>185</v>
      </c>
      <c r="C353" s="55" t="s">
        <v>7</v>
      </c>
      <c r="D353" s="56">
        <v>1</v>
      </c>
      <c r="E353" s="56">
        <v>11</v>
      </c>
      <c r="F353" s="56"/>
      <c r="G353" s="56">
        <v>902</v>
      </c>
      <c r="H353" s="56" t="s">
        <v>276</v>
      </c>
      <c r="I353" s="56" t="s">
        <v>276</v>
      </c>
      <c r="J353" s="57">
        <v>810</v>
      </c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>
        <f>AC354</f>
        <v>0</v>
      </c>
      <c r="AD353" s="47"/>
      <c r="AE353" s="47"/>
      <c r="AF353" s="47"/>
      <c r="AG353" s="47"/>
      <c r="AH353" s="47"/>
      <c r="AI353" s="47"/>
    </row>
    <row r="354" spans="1:35" s="40" customFormat="1" ht="63.75" hidden="1">
      <c r="A354" s="20" t="s">
        <v>244</v>
      </c>
      <c r="B354" s="54" t="s">
        <v>244</v>
      </c>
      <c r="C354" s="55" t="s">
        <v>7</v>
      </c>
      <c r="D354" s="56">
        <v>1</v>
      </c>
      <c r="E354" s="56">
        <v>11</v>
      </c>
      <c r="F354" s="56"/>
      <c r="G354" s="56">
        <v>902</v>
      </c>
      <c r="H354" s="56" t="s">
        <v>276</v>
      </c>
      <c r="I354" s="56" t="s">
        <v>276</v>
      </c>
      <c r="J354" s="57">
        <v>814</v>
      </c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>
        <v>1012732.11</v>
      </c>
      <c r="W354" s="47"/>
      <c r="X354" s="47"/>
      <c r="Y354" s="47"/>
      <c r="Z354" s="47"/>
      <c r="AA354" s="47"/>
      <c r="AB354" s="47"/>
      <c r="AC354" s="47">
        <v>0</v>
      </c>
      <c r="AD354" s="47"/>
      <c r="AE354" s="47"/>
      <c r="AF354" s="47"/>
      <c r="AG354" s="47"/>
      <c r="AH354" s="47"/>
      <c r="AI354" s="47"/>
    </row>
    <row r="355" spans="1:35" ht="38.25" hidden="1">
      <c r="A355" s="39" t="s">
        <v>275</v>
      </c>
      <c r="B355" s="132" t="s">
        <v>275</v>
      </c>
      <c r="C355" s="73" t="s">
        <v>7</v>
      </c>
      <c r="D355" s="64">
        <v>1</v>
      </c>
      <c r="E355" s="64">
        <v>11</v>
      </c>
      <c r="F355" s="64"/>
      <c r="G355" s="64">
        <v>902</v>
      </c>
      <c r="H355" s="64" t="s">
        <v>277</v>
      </c>
      <c r="I355" s="64" t="s">
        <v>277</v>
      </c>
      <c r="J355" s="41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>
        <f>AC356</f>
        <v>0</v>
      </c>
      <c r="AD355" s="47"/>
      <c r="AE355" s="47"/>
      <c r="AF355" s="47"/>
      <c r="AG355" s="47"/>
      <c r="AH355" s="47"/>
      <c r="AI355" s="47"/>
    </row>
    <row r="356" spans="1:35" ht="12.75" hidden="1">
      <c r="A356" s="5" t="s">
        <v>15</v>
      </c>
      <c r="B356" s="54" t="s">
        <v>15</v>
      </c>
      <c r="C356" s="55" t="s">
        <v>7</v>
      </c>
      <c r="D356" s="56">
        <v>1</v>
      </c>
      <c r="E356" s="56">
        <v>11</v>
      </c>
      <c r="F356" s="56"/>
      <c r="G356" s="56">
        <v>902</v>
      </c>
      <c r="H356" s="56" t="s">
        <v>277</v>
      </c>
      <c r="I356" s="56" t="s">
        <v>277</v>
      </c>
      <c r="J356" s="57">
        <v>800</v>
      </c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>
        <f>AC357</f>
        <v>0</v>
      </c>
      <c r="AD356" s="47"/>
      <c r="AE356" s="47"/>
      <c r="AF356" s="47"/>
      <c r="AG356" s="47"/>
      <c r="AH356" s="47"/>
      <c r="AI356" s="47"/>
    </row>
    <row r="357" spans="1:35" ht="63.75" hidden="1">
      <c r="A357" s="5" t="s">
        <v>185</v>
      </c>
      <c r="B357" s="54" t="s">
        <v>185</v>
      </c>
      <c r="C357" s="55" t="s">
        <v>7</v>
      </c>
      <c r="D357" s="56">
        <v>1</v>
      </c>
      <c r="E357" s="56">
        <v>11</v>
      </c>
      <c r="F357" s="56"/>
      <c r="G357" s="56">
        <v>902</v>
      </c>
      <c r="H357" s="56" t="s">
        <v>277</v>
      </c>
      <c r="I357" s="56" t="s">
        <v>277</v>
      </c>
      <c r="J357" s="57">
        <v>810</v>
      </c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>
        <f>AC358</f>
        <v>0</v>
      </c>
      <c r="AD357" s="47"/>
      <c r="AE357" s="47"/>
      <c r="AF357" s="47"/>
      <c r="AG357" s="47"/>
      <c r="AH357" s="47"/>
      <c r="AI357" s="47"/>
    </row>
    <row r="358" spans="1:35" ht="63.75" hidden="1">
      <c r="A358" s="5" t="s">
        <v>244</v>
      </c>
      <c r="B358" s="54" t="s">
        <v>244</v>
      </c>
      <c r="C358" s="55" t="s">
        <v>7</v>
      </c>
      <c r="D358" s="56">
        <v>1</v>
      </c>
      <c r="E358" s="56">
        <v>11</v>
      </c>
      <c r="F358" s="56"/>
      <c r="G358" s="56">
        <v>902</v>
      </c>
      <c r="H358" s="56" t="s">
        <v>277</v>
      </c>
      <c r="I358" s="56" t="s">
        <v>277</v>
      </c>
      <c r="J358" s="57">
        <v>814</v>
      </c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>
        <v>19241910.12</v>
      </c>
      <c r="W358" s="47"/>
      <c r="X358" s="47"/>
      <c r="Y358" s="47"/>
      <c r="Z358" s="47"/>
      <c r="AA358" s="47"/>
      <c r="AB358" s="47"/>
      <c r="AC358" s="47">
        <v>0</v>
      </c>
      <c r="AD358" s="47"/>
      <c r="AE358" s="47"/>
      <c r="AF358" s="47"/>
      <c r="AG358" s="47"/>
      <c r="AH358" s="47"/>
      <c r="AI358" s="47"/>
    </row>
    <row r="359" spans="1:35" ht="69.75" customHeight="1">
      <c r="A359" s="12" t="s">
        <v>148</v>
      </c>
      <c r="B359" s="148" t="s">
        <v>148</v>
      </c>
      <c r="C359" s="88" t="s">
        <v>7</v>
      </c>
      <c r="D359" s="88">
        <v>2</v>
      </c>
      <c r="E359" s="149"/>
      <c r="F359" s="149"/>
      <c r="G359" s="150"/>
      <c r="H359" s="149"/>
      <c r="I359" s="149"/>
      <c r="J359" s="149"/>
      <c r="K359" s="37">
        <f>K360</f>
        <v>7065538.72</v>
      </c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37">
        <f>AC360</f>
        <v>8328774.07</v>
      </c>
      <c r="AD359" s="37"/>
      <c r="AE359" s="37"/>
      <c r="AF359" s="37">
        <f>AF360</f>
        <v>8336782.68</v>
      </c>
      <c r="AG359" s="37"/>
      <c r="AH359" s="37"/>
      <c r="AI359" s="37">
        <f>AI360</f>
        <v>8590119.23</v>
      </c>
    </row>
    <row r="360" spans="1:35" ht="55.5" customHeight="1">
      <c r="A360" s="12" t="s">
        <v>169</v>
      </c>
      <c r="B360" s="148" t="s">
        <v>169</v>
      </c>
      <c r="C360" s="88" t="s">
        <v>7</v>
      </c>
      <c r="D360" s="88">
        <v>2</v>
      </c>
      <c r="E360" s="88">
        <v>11</v>
      </c>
      <c r="F360" s="149"/>
      <c r="G360" s="150"/>
      <c r="H360" s="149"/>
      <c r="I360" s="149"/>
      <c r="J360" s="149"/>
      <c r="K360" s="37">
        <f>K361</f>
        <v>7065538.72</v>
      </c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37">
        <f>AC361</f>
        <v>8328774.07</v>
      </c>
      <c r="AD360" s="37"/>
      <c r="AE360" s="37"/>
      <c r="AF360" s="37">
        <f>AF361</f>
        <v>8336782.68</v>
      </c>
      <c r="AG360" s="37"/>
      <c r="AH360" s="37"/>
      <c r="AI360" s="37">
        <f>AI361</f>
        <v>8590119.23</v>
      </c>
    </row>
    <row r="361" spans="1:35" s="3" customFormat="1" ht="30.75" customHeight="1">
      <c r="A361" s="10" t="s">
        <v>41</v>
      </c>
      <c r="B361" s="87" t="s">
        <v>41</v>
      </c>
      <c r="C361" s="88" t="s">
        <v>7</v>
      </c>
      <c r="D361" s="88">
        <v>2</v>
      </c>
      <c r="E361" s="88">
        <v>11</v>
      </c>
      <c r="F361" s="88">
        <v>1</v>
      </c>
      <c r="G361" s="88">
        <v>902</v>
      </c>
      <c r="H361" s="88"/>
      <c r="I361" s="88"/>
      <c r="J361" s="89"/>
      <c r="K361" s="37">
        <f>K362+K373</f>
        <v>7065538.72</v>
      </c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>
        <f>AC362+AC373+AC369</f>
        <v>8328774.07</v>
      </c>
      <c r="AD361" s="37"/>
      <c r="AE361" s="37"/>
      <c r="AF361" s="37">
        <f>AF362+AF373+AF369</f>
        <v>8336782.68</v>
      </c>
      <c r="AG361" s="37"/>
      <c r="AH361" s="37"/>
      <c r="AI361" s="37">
        <f>AI362+AI373+AI369</f>
        <v>8590119.23</v>
      </c>
    </row>
    <row r="362" spans="1:35" s="3" customFormat="1" ht="38.25">
      <c r="A362" s="10" t="s">
        <v>135</v>
      </c>
      <c r="B362" s="95" t="s">
        <v>303</v>
      </c>
      <c r="C362" s="88" t="s">
        <v>7</v>
      </c>
      <c r="D362" s="88">
        <v>2</v>
      </c>
      <c r="E362" s="88">
        <v>11</v>
      </c>
      <c r="F362" s="88">
        <v>1</v>
      </c>
      <c r="G362" s="88">
        <v>902</v>
      </c>
      <c r="H362" s="88">
        <v>10220</v>
      </c>
      <c r="I362" s="88">
        <v>80710</v>
      </c>
      <c r="J362" s="89"/>
      <c r="K362" s="37">
        <f>K366+K363</f>
        <v>7065538.72</v>
      </c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>
        <f>AC366+AC363</f>
        <v>7766639.07</v>
      </c>
      <c r="AD362" s="37"/>
      <c r="AE362" s="37"/>
      <c r="AF362" s="37">
        <f>AF366+AF363</f>
        <v>7833514.68</v>
      </c>
      <c r="AG362" s="37"/>
      <c r="AH362" s="37"/>
      <c r="AI362" s="37">
        <f>AI366+AI363</f>
        <v>8086851.23</v>
      </c>
    </row>
    <row r="363" spans="1:35" ht="38.25" hidden="1">
      <c r="A363" s="25" t="s">
        <v>141</v>
      </c>
      <c r="B363" s="54" t="s">
        <v>141</v>
      </c>
      <c r="C363" s="56" t="s">
        <v>7</v>
      </c>
      <c r="D363" s="56">
        <v>2</v>
      </c>
      <c r="E363" s="56">
        <v>1</v>
      </c>
      <c r="F363" s="56">
        <v>1</v>
      </c>
      <c r="G363" s="56">
        <v>902</v>
      </c>
      <c r="H363" s="56">
        <v>10220</v>
      </c>
      <c r="I363" s="56">
        <v>10220</v>
      </c>
      <c r="J363" s="57">
        <v>400</v>
      </c>
      <c r="K363" s="47">
        <f>K364</f>
        <v>0</v>
      </c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>
        <f>AC364</f>
        <v>0</v>
      </c>
      <c r="AD363" s="47"/>
      <c r="AE363" s="47"/>
      <c r="AF363" s="47">
        <f>AF364</f>
        <v>0</v>
      </c>
      <c r="AG363" s="47"/>
      <c r="AH363" s="47"/>
      <c r="AI363" s="47">
        <f>AI364</f>
        <v>0</v>
      </c>
    </row>
    <row r="364" spans="1:35" ht="12.75" hidden="1">
      <c r="A364" s="25" t="s">
        <v>44</v>
      </c>
      <c r="B364" s="54" t="s">
        <v>44</v>
      </c>
      <c r="C364" s="56" t="s">
        <v>7</v>
      </c>
      <c r="D364" s="56">
        <v>2</v>
      </c>
      <c r="E364" s="56">
        <v>1</v>
      </c>
      <c r="F364" s="56">
        <v>1</v>
      </c>
      <c r="G364" s="56">
        <v>902</v>
      </c>
      <c r="H364" s="56">
        <v>10220</v>
      </c>
      <c r="I364" s="56">
        <v>10220</v>
      </c>
      <c r="J364" s="57">
        <v>410</v>
      </c>
      <c r="K364" s="47">
        <f>K365</f>
        <v>0</v>
      </c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>
        <f>AC365</f>
        <v>0</v>
      </c>
      <c r="AD364" s="47"/>
      <c r="AE364" s="47"/>
      <c r="AF364" s="47">
        <f>AF365</f>
        <v>0</v>
      </c>
      <c r="AG364" s="47"/>
      <c r="AH364" s="47"/>
      <c r="AI364" s="47">
        <f>AI365</f>
        <v>0</v>
      </c>
    </row>
    <row r="365" spans="1:35" ht="51" hidden="1">
      <c r="A365" s="25" t="s">
        <v>84</v>
      </c>
      <c r="B365" s="54" t="s">
        <v>84</v>
      </c>
      <c r="C365" s="56" t="s">
        <v>7</v>
      </c>
      <c r="D365" s="56">
        <v>2</v>
      </c>
      <c r="E365" s="56">
        <v>1</v>
      </c>
      <c r="F365" s="56">
        <v>1</v>
      </c>
      <c r="G365" s="56">
        <v>902</v>
      </c>
      <c r="H365" s="56">
        <v>10220</v>
      </c>
      <c r="I365" s="56">
        <v>10220</v>
      </c>
      <c r="J365" s="57">
        <v>414</v>
      </c>
      <c r="K365" s="47">
        <v>0</v>
      </c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>
        <v>0</v>
      </c>
      <c r="AD365" s="47"/>
      <c r="AE365" s="47"/>
      <c r="AF365" s="47">
        <v>0</v>
      </c>
      <c r="AG365" s="47"/>
      <c r="AH365" s="47"/>
      <c r="AI365" s="47">
        <v>0</v>
      </c>
    </row>
    <row r="366" spans="1:35" ht="38.25">
      <c r="A366" s="9" t="s">
        <v>136</v>
      </c>
      <c r="B366" s="99" t="s">
        <v>136</v>
      </c>
      <c r="C366" s="85" t="s">
        <v>7</v>
      </c>
      <c r="D366" s="85">
        <v>2</v>
      </c>
      <c r="E366" s="85">
        <v>11</v>
      </c>
      <c r="F366" s="85">
        <v>1</v>
      </c>
      <c r="G366" s="85">
        <v>902</v>
      </c>
      <c r="H366" s="85">
        <v>10220</v>
      </c>
      <c r="I366" s="85">
        <v>80710</v>
      </c>
      <c r="J366" s="100">
        <v>600</v>
      </c>
      <c r="K366" s="34">
        <f>K367</f>
        <v>7065538.72</v>
      </c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>
        <f>AC367</f>
        <v>7766639.07</v>
      </c>
      <c r="AD366" s="34"/>
      <c r="AE366" s="34"/>
      <c r="AF366" s="34">
        <f>AF367</f>
        <v>7833514.68</v>
      </c>
      <c r="AG366" s="34"/>
      <c r="AH366" s="34"/>
      <c r="AI366" s="34">
        <f>AI367</f>
        <v>8086851.23</v>
      </c>
    </row>
    <row r="367" spans="1:35" ht="12.75">
      <c r="A367" s="9" t="s">
        <v>49</v>
      </c>
      <c r="B367" s="99" t="s">
        <v>49</v>
      </c>
      <c r="C367" s="85" t="s">
        <v>7</v>
      </c>
      <c r="D367" s="85">
        <v>2</v>
      </c>
      <c r="E367" s="85">
        <v>11</v>
      </c>
      <c r="F367" s="85">
        <v>1</v>
      </c>
      <c r="G367" s="85">
        <v>902</v>
      </c>
      <c r="H367" s="85">
        <v>10220</v>
      </c>
      <c r="I367" s="85">
        <v>80710</v>
      </c>
      <c r="J367" s="100">
        <v>610</v>
      </c>
      <c r="K367" s="34">
        <f>K368</f>
        <v>7065538.72</v>
      </c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>
        <f>AC368</f>
        <v>7766639.07</v>
      </c>
      <c r="AD367" s="34"/>
      <c r="AE367" s="34"/>
      <c r="AF367" s="34">
        <f>AF368</f>
        <v>7833514.68</v>
      </c>
      <c r="AG367" s="34"/>
      <c r="AH367" s="34"/>
      <c r="AI367" s="34">
        <f>AI368</f>
        <v>8086851.23</v>
      </c>
    </row>
    <row r="368" spans="1:35" ht="78.75" customHeight="1">
      <c r="A368" s="9" t="s">
        <v>22</v>
      </c>
      <c r="B368" s="99" t="s">
        <v>22</v>
      </c>
      <c r="C368" s="85" t="s">
        <v>7</v>
      </c>
      <c r="D368" s="85">
        <v>2</v>
      </c>
      <c r="E368" s="85">
        <v>11</v>
      </c>
      <c r="F368" s="85">
        <v>1</v>
      </c>
      <c r="G368" s="85">
        <v>902</v>
      </c>
      <c r="H368" s="85">
        <v>10220</v>
      </c>
      <c r="I368" s="85">
        <v>80710</v>
      </c>
      <c r="J368" s="100">
        <v>611</v>
      </c>
      <c r="K368" s="34">
        <v>7065538.72</v>
      </c>
      <c r="L368" s="34"/>
      <c r="M368" s="34"/>
      <c r="N368" s="34"/>
      <c r="O368" s="34"/>
      <c r="P368" s="34"/>
      <c r="Q368" s="34"/>
      <c r="R368" s="34"/>
      <c r="S368" s="34"/>
      <c r="T368" s="34"/>
      <c r="U368" s="34">
        <v>250000</v>
      </c>
      <c r="V368" s="34"/>
      <c r="W368" s="34"/>
      <c r="X368" s="34"/>
      <c r="Y368" s="34"/>
      <c r="Z368" s="34"/>
      <c r="AA368" s="34"/>
      <c r="AB368" s="34">
        <v>17754.07</v>
      </c>
      <c r="AC368" s="34">
        <f>7748885+AB368</f>
        <v>7766639.07</v>
      </c>
      <c r="AD368" s="34"/>
      <c r="AE368" s="34"/>
      <c r="AF368" s="34">
        <v>7833514.68</v>
      </c>
      <c r="AG368" s="34"/>
      <c r="AH368" s="34"/>
      <c r="AI368" s="34">
        <v>8086851.23</v>
      </c>
    </row>
    <row r="369" spans="1:35" ht="32.25" customHeight="1">
      <c r="A369" s="9"/>
      <c r="B369" s="87" t="s">
        <v>321</v>
      </c>
      <c r="C369" s="88" t="s">
        <v>7</v>
      </c>
      <c r="D369" s="88">
        <v>2</v>
      </c>
      <c r="E369" s="88">
        <v>11</v>
      </c>
      <c r="F369" s="88">
        <v>1</v>
      </c>
      <c r="G369" s="88">
        <v>902</v>
      </c>
      <c r="H369" s="88">
        <v>12910</v>
      </c>
      <c r="I369" s="88">
        <v>83360</v>
      </c>
      <c r="J369" s="89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>
        <f>AC370</f>
        <v>506768</v>
      </c>
      <c r="AD369" s="37"/>
      <c r="AE369" s="37"/>
      <c r="AF369" s="37">
        <f>AF370</f>
        <v>503268</v>
      </c>
      <c r="AG369" s="37"/>
      <c r="AH369" s="37"/>
      <c r="AI369" s="37">
        <f>AI370</f>
        <v>503268</v>
      </c>
    </row>
    <row r="370" spans="1:35" ht="38.25">
      <c r="A370" s="9"/>
      <c r="B370" s="99" t="s">
        <v>136</v>
      </c>
      <c r="C370" s="85" t="s">
        <v>7</v>
      </c>
      <c r="D370" s="85">
        <v>2</v>
      </c>
      <c r="E370" s="85">
        <v>11</v>
      </c>
      <c r="F370" s="85">
        <v>1</v>
      </c>
      <c r="G370" s="85">
        <v>902</v>
      </c>
      <c r="H370" s="85">
        <v>10230</v>
      </c>
      <c r="I370" s="85">
        <v>83360</v>
      </c>
      <c r="J370" s="100">
        <v>600</v>
      </c>
      <c r="K370" s="34" t="e">
        <f>K371</f>
        <v>#REF!</v>
      </c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>
        <f>AC371</f>
        <v>506768</v>
      </c>
      <c r="AD370" s="34"/>
      <c r="AE370" s="34"/>
      <c r="AF370" s="34">
        <f>AF371</f>
        <v>503268</v>
      </c>
      <c r="AG370" s="34"/>
      <c r="AH370" s="34"/>
      <c r="AI370" s="34">
        <f>AI371</f>
        <v>503268</v>
      </c>
    </row>
    <row r="371" spans="1:35" ht="12.75">
      <c r="A371" s="9"/>
      <c r="B371" s="99" t="s">
        <v>49</v>
      </c>
      <c r="C371" s="85" t="s">
        <v>7</v>
      </c>
      <c r="D371" s="85">
        <v>2</v>
      </c>
      <c r="E371" s="85">
        <v>11</v>
      </c>
      <c r="F371" s="85">
        <v>1</v>
      </c>
      <c r="G371" s="85">
        <v>902</v>
      </c>
      <c r="H371" s="85">
        <v>10230</v>
      </c>
      <c r="I371" s="85">
        <v>83360</v>
      </c>
      <c r="J371" s="100">
        <v>610</v>
      </c>
      <c r="K371" s="34" t="e">
        <f>K372+#REF!</f>
        <v>#REF!</v>
      </c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>
        <f>AC372</f>
        <v>506768</v>
      </c>
      <c r="AD371" s="34"/>
      <c r="AE371" s="34"/>
      <c r="AF371" s="34">
        <f>AF372</f>
        <v>503268</v>
      </c>
      <c r="AG371" s="34"/>
      <c r="AH371" s="34"/>
      <c r="AI371" s="34">
        <f>AI372</f>
        <v>503268</v>
      </c>
    </row>
    <row r="372" spans="1:35" ht="76.5">
      <c r="A372" s="9"/>
      <c r="B372" s="99" t="s">
        <v>22</v>
      </c>
      <c r="C372" s="85" t="s">
        <v>7</v>
      </c>
      <c r="D372" s="85">
        <v>2</v>
      </c>
      <c r="E372" s="85">
        <v>11</v>
      </c>
      <c r="F372" s="85">
        <v>1</v>
      </c>
      <c r="G372" s="85">
        <v>902</v>
      </c>
      <c r="H372" s="85">
        <v>10230</v>
      </c>
      <c r="I372" s="85">
        <v>83360</v>
      </c>
      <c r="J372" s="100">
        <v>611</v>
      </c>
      <c r="K372" s="34">
        <v>130819</v>
      </c>
      <c r="L372" s="34"/>
      <c r="M372" s="34"/>
      <c r="N372" s="34"/>
      <c r="O372" s="34"/>
      <c r="P372" s="34"/>
      <c r="Q372" s="34"/>
      <c r="R372" s="34"/>
      <c r="S372" s="34"/>
      <c r="T372" s="34"/>
      <c r="U372" s="34">
        <v>-39000</v>
      </c>
      <c r="V372" s="34"/>
      <c r="W372" s="34"/>
      <c r="X372" s="34"/>
      <c r="Y372" s="34"/>
      <c r="Z372" s="34"/>
      <c r="AA372" s="34"/>
      <c r="AB372" s="34"/>
      <c r="AC372" s="34">
        <v>506768</v>
      </c>
      <c r="AD372" s="34"/>
      <c r="AE372" s="34"/>
      <c r="AF372" s="34">
        <v>503268</v>
      </c>
      <c r="AG372" s="34"/>
      <c r="AH372" s="34"/>
      <c r="AI372" s="34">
        <v>503268</v>
      </c>
    </row>
    <row r="373" spans="1:35" s="3" customFormat="1" ht="38.25">
      <c r="A373" s="27" t="s">
        <v>163</v>
      </c>
      <c r="B373" s="141" t="s">
        <v>163</v>
      </c>
      <c r="C373" s="64" t="s">
        <v>7</v>
      </c>
      <c r="D373" s="64">
        <v>2</v>
      </c>
      <c r="E373" s="64">
        <v>11</v>
      </c>
      <c r="F373" s="64">
        <v>1</v>
      </c>
      <c r="G373" s="64">
        <v>902</v>
      </c>
      <c r="H373" s="64">
        <v>18640</v>
      </c>
      <c r="I373" s="64">
        <v>18640</v>
      </c>
      <c r="J373" s="41"/>
      <c r="K373" s="42">
        <f>K374</f>
        <v>0</v>
      </c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>
        <f>AC374</f>
        <v>55367</v>
      </c>
      <c r="AD373" s="42"/>
      <c r="AE373" s="42"/>
      <c r="AF373" s="175">
        <f aca="true" t="shared" si="29" ref="AF373:AI375">AF374</f>
        <v>0</v>
      </c>
      <c r="AG373" s="175"/>
      <c r="AH373" s="175"/>
      <c r="AI373" s="175">
        <f t="shared" si="29"/>
        <v>0</v>
      </c>
    </row>
    <row r="374" spans="1:35" ht="38.25">
      <c r="A374" s="38" t="s">
        <v>258</v>
      </c>
      <c r="B374" s="133" t="s">
        <v>258</v>
      </c>
      <c r="C374" s="56" t="s">
        <v>7</v>
      </c>
      <c r="D374" s="56">
        <v>2</v>
      </c>
      <c r="E374" s="56">
        <v>11</v>
      </c>
      <c r="F374" s="56">
        <v>1</v>
      </c>
      <c r="G374" s="56">
        <v>902</v>
      </c>
      <c r="H374" s="56">
        <v>18640</v>
      </c>
      <c r="I374" s="56">
        <v>18640</v>
      </c>
      <c r="J374" s="57">
        <v>600</v>
      </c>
      <c r="K374" s="47">
        <f>K375</f>
        <v>0</v>
      </c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>
        <f>AC375</f>
        <v>55367</v>
      </c>
      <c r="AD374" s="47"/>
      <c r="AE374" s="47"/>
      <c r="AF374" s="176">
        <f t="shared" si="29"/>
        <v>0</v>
      </c>
      <c r="AG374" s="176"/>
      <c r="AH374" s="176"/>
      <c r="AI374" s="176">
        <f t="shared" si="29"/>
        <v>0</v>
      </c>
    </row>
    <row r="375" spans="1:35" ht="25.5">
      <c r="A375" s="38" t="s">
        <v>259</v>
      </c>
      <c r="B375" s="133" t="s">
        <v>259</v>
      </c>
      <c r="C375" s="56" t="s">
        <v>7</v>
      </c>
      <c r="D375" s="56">
        <v>2</v>
      </c>
      <c r="E375" s="56">
        <v>11</v>
      </c>
      <c r="F375" s="56">
        <v>1</v>
      </c>
      <c r="G375" s="56">
        <v>902</v>
      </c>
      <c r="H375" s="56">
        <v>18640</v>
      </c>
      <c r="I375" s="56">
        <v>18640</v>
      </c>
      <c r="J375" s="57">
        <v>610</v>
      </c>
      <c r="K375" s="47">
        <f>K376</f>
        <v>0</v>
      </c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>
        <f>AC376</f>
        <v>55367</v>
      </c>
      <c r="AD375" s="47"/>
      <c r="AE375" s="47"/>
      <c r="AF375" s="176">
        <f t="shared" si="29"/>
        <v>0</v>
      </c>
      <c r="AG375" s="176"/>
      <c r="AH375" s="176"/>
      <c r="AI375" s="176">
        <f t="shared" si="29"/>
        <v>0</v>
      </c>
    </row>
    <row r="376" spans="1:35" ht="25.5">
      <c r="A376" s="38" t="s">
        <v>260</v>
      </c>
      <c r="B376" s="133" t="s">
        <v>260</v>
      </c>
      <c r="C376" s="56" t="s">
        <v>7</v>
      </c>
      <c r="D376" s="56">
        <v>2</v>
      </c>
      <c r="E376" s="56">
        <v>11</v>
      </c>
      <c r="F376" s="56">
        <v>1</v>
      </c>
      <c r="G376" s="56">
        <v>902</v>
      </c>
      <c r="H376" s="56">
        <v>18640</v>
      </c>
      <c r="I376" s="56">
        <v>18640</v>
      </c>
      <c r="J376" s="57">
        <v>612</v>
      </c>
      <c r="K376" s="47">
        <v>0</v>
      </c>
      <c r="L376" s="47"/>
      <c r="M376" s="47"/>
      <c r="N376" s="47"/>
      <c r="O376" s="47"/>
      <c r="P376" s="47">
        <v>50000</v>
      </c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>
        <v>55367</v>
      </c>
      <c r="AB376" s="47"/>
      <c r="AC376" s="47">
        <f>AA376</f>
        <v>55367</v>
      </c>
      <c r="AD376" s="47"/>
      <c r="AE376" s="47"/>
      <c r="AF376" s="176">
        <v>0</v>
      </c>
      <c r="AG376" s="176"/>
      <c r="AH376" s="176"/>
      <c r="AI376" s="176">
        <v>0</v>
      </c>
    </row>
    <row r="377" spans="1:35" ht="73.5" customHeight="1">
      <c r="A377" s="11" t="s">
        <v>149</v>
      </c>
      <c r="B377" s="147" t="s">
        <v>149</v>
      </c>
      <c r="C377" s="88" t="s">
        <v>7</v>
      </c>
      <c r="D377" s="88">
        <v>3</v>
      </c>
      <c r="E377" s="88"/>
      <c r="F377" s="88"/>
      <c r="G377" s="88"/>
      <c r="H377" s="88"/>
      <c r="I377" s="88"/>
      <c r="J377" s="89"/>
      <c r="K377" s="37">
        <f>K378+K385</f>
        <v>11557415</v>
      </c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>
        <f>AC378+AC385</f>
        <v>13926514.78</v>
      </c>
      <c r="AD377" s="37"/>
      <c r="AE377" s="37"/>
      <c r="AF377" s="37">
        <f>AF378+AF385</f>
        <v>13273622.879999999</v>
      </c>
      <c r="AG377" s="37"/>
      <c r="AH377" s="37"/>
      <c r="AI377" s="37">
        <f>AI378+AI385</f>
        <v>13698325.57</v>
      </c>
    </row>
    <row r="378" spans="1:35" ht="81" customHeight="1">
      <c r="A378" s="10" t="s">
        <v>193</v>
      </c>
      <c r="B378" s="87" t="s">
        <v>193</v>
      </c>
      <c r="C378" s="88" t="s">
        <v>7</v>
      </c>
      <c r="D378" s="88">
        <v>3</v>
      </c>
      <c r="E378" s="88">
        <v>12</v>
      </c>
      <c r="F378" s="85"/>
      <c r="G378" s="85"/>
      <c r="H378" s="85"/>
      <c r="I378" s="85"/>
      <c r="J378" s="100"/>
      <c r="K378" s="37">
        <f>K379</f>
        <v>40000</v>
      </c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7">
        <f>AC379</f>
        <v>61540</v>
      </c>
      <c r="AD378" s="37"/>
      <c r="AE378" s="37"/>
      <c r="AF378" s="37">
        <f aca="true" t="shared" si="30" ref="AF378:AI382">AF379</f>
        <v>61540</v>
      </c>
      <c r="AG378" s="37"/>
      <c r="AH378" s="37"/>
      <c r="AI378" s="37">
        <f t="shared" si="30"/>
        <v>61540</v>
      </c>
    </row>
    <row r="379" spans="1:35" ht="27.75" customHeight="1">
      <c r="A379" s="12" t="s">
        <v>41</v>
      </c>
      <c r="B379" s="148" t="s">
        <v>41</v>
      </c>
      <c r="C379" s="88" t="s">
        <v>7</v>
      </c>
      <c r="D379" s="88">
        <v>3</v>
      </c>
      <c r="E379" s="88">
        <v>12</v>
      </c>
      <c r="F379" s="88">
        <v>2</v>
      </c>
      <c r="G379" s="88">
        <v>902</v>
      </c>
      <c r="H379" s="85"/>
      <c r="I379" s="85"/>
      <c r="J379" s="100"/>
      <c r="K379" s="37">
        <f>K380</f>
        <v>40000</v>
      </c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7">
        <f>AC380</f>
        <v>61540</v>
      </c>
      <c r="AD379" s="37"/>
      <c r="AE379" s="37"/>
      <c r="AF379" s="37">
        <f t="shared" si="30"/>
        <v>61540</v>
      </c>
      <c r="AG379" s="37"/>
      <c r="AH379" s="37"/>
      <c r="AI379" s="37">
        <f t="shared" si="30"/>
        <v>61540</v>
      </c>
    </row>
    <row r="380" spans="1:35" s="3" customFormat="1" ht="25.5">
      <c r="A380" s="16" t="s">
        <v>126</v>
      </c>
      <c r="B380" s="95" t="s">
        <v>304</v>
      </c>
      <c r="C380" s="88" t="s">
        <v>7</v>
      </c>
      <c r="D380" s="88">
        <v>3</v>
      </c>
      <c r="E380" s="88">
        <v>12</v>
      </c>
      <c r="F380" s="88">
        <v>2</v>
      </c>
      <c r="G380" s="88">
        <v>902</v>
      </c>
      <c r="H380" s="88">
        <v>12040</v>
      </c>
      <c r="I380" s="88">
        <v>81140</v>
      </c>
      <c r="J380" s="89"/>
      <c r="K380" s="37">
        <f>K381</f>
        <v>40000</v>
      </c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>
        <f>AC381</f>
        <v>61540</v>
      </c>
      <c r="AD380" s="37"/>
      <c r="AE380" s="37"/>
      <c r="AF380" s="37">
        <f t="shared" si="30"/>
        <v>61540</v>
      </c>
      <c r="AG380" s="37"/>
      <c r="AH380" s="37"/>
      <c r="AI380" s="37">
        <f t="shared" si="30"/>
        <v>61540</v>
      </c>
    </row>
    <row r="381" spans="1:35" ht="38.25">
      <c r="A381" s="9" t="s">
        <v>133</v>
      </c>
      <c r="B381" s="99" t="s">
        <v>133</v>
      </c>
      <c r="C381" s="85" t="s">
        <v>7</v>
      </c>
      <c r="D381" s="85">
        <v>3</v>
      </c>
      <c r="E381" s="85">
        <v>12</v>
      </c>
      <c r="F381" s="85">
        <v>2</v>
      </c>
      <c r="G381" s="85">
        <v>902</v>
      </c>
      <c r="H381" s="85">
        <v>12040</v>
      </c>
      <c r="I381" s="85">
        <v>81140</v>
      </c>
      <c r="J381" s="100" t="s">
        <v>12</v>
      </c>
      <c r="K381" s="34">
        <f>K382</f>
        <v>40000</v>
      </c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>
        <f>AC382</f>
        <v>61540</v>
      </c>
      <c r="AD381" s="34"/>
      <c r="AE381" s="34"/>
      <c r="AF381" s="34">
        <f t="shared" si="30"/>
        <v>61540</v>
      </c>
      <c r="AG381" s="34"/>
      <c r="AH381" s="34"/>
      <c r="AI381" s="34">
        <f t="shared" si="30"/>
        <v>61540</v>
      </c>
    </row>
    <row r="382" spans="1:35" ht="38.25">
      <c r="A382" s="9" t="s">
        <v>13</v>
      </c>
      <c r="B382" s="99" t="s">
        <v>13</v>
      </c>
      <c r="C382" s="85" t="s">
        <v>7</v>
      </c>
      <c r="D382" s="85">
        <v>3</v>
      </c>
      <c r="E382" s="85">
        <v>12</v>
      </c>
      <c r="F382" s="85">
        <v>2</v>
      </c>
      <c r="G382" s="85">
        <v>902</v>
      </c>
      <c r="H382" s="85">
        <v>12040</v>
      </c>
      <c r="I382" s="85">
        <v>81140</v>
      </c>
      <c r="J382" s="100">
        <v>240</v>
      </c>
      <c r="K382" s="34">
        <f>K383</f>
        <v>40000</v>
      </c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>
        <f>AC383</f>
        <v>61540</v>
      </c>
      <c r="AD382" s="34"/>
      <c r="AE382" s="34"/>
      <c r="AF382" s="34">
        <f t="shared" si="30"/>
        <v>61540</v>
      </c>
      <c r="AG382" s="34"/>
      <c r="AH382" s="34"/>
      <c r="AI382" s="34">
        <f t="shared" si="30"/>
        <v>61540</v>
      </c>
    </row>
    <row r="383" spans="1:35" ht="38.25">
      <c r="A383" s="9" t="s">
        <v>134</v>
      </c>
      <c r="B383" s="99" t="s">
        <v>134</v>
      </c>
      <c r="C383" s="85" t="s">
        <v>7</v>
      </c>
      <c r="D383" s="85">
        <v>3</v>
      </c>
      <c r="E383" s="85">
        <v>12</v>
      </c>
      <c r="F383" s="85">
        <v>2</v>
      </c>
      <c r="G383" s="85">
        <v>902</v>
      </c>
      <c r="H383" s="85">
        <v>12040</v>
      </c>
      <c r="I383" s="85">
        <v>81140</v>
      </c>
      <c r="J383" s="100">
        <v>244</v>
      </c>
      <c r="K383" s="34">
        <v>40000</v>
      </c>
      <c r="L383" s="34"/>
      <c r="M383" s="34"/>
      <c r="N383" s="34">
        <v>21540</v>
      </c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>
        <v>61540</v>
      </c>
      <c r="AD383" s="34"/>
      <c r="AE383" s="34"/>
      <c r="AF383" s="34">
        <v>61540</v>
      </c>
      <c r="AG383" s="34"/>
      <c r="AH383" s="34"/>
      <c r="AI383" s="34">
        <v>61540</v>
      </c>
    </row>
    <row r="384" spans="1:35" ht="78" customHeight="1">
      <c r="A384" s="10" t="s">
        <v>170</v>
      </c>
      <c r="B384" s="87" t="s">
        <v>170</v>
      </c>
      <c r="C384" s="88" t="s">
        <v>7</v>
      </c>
      <c r="D384" s="88">
        <v>3</v>
      </c>
      <c r="E384" s="88">
        <v>13</v>
      </c>
      <c r="F384" s="85"/>
      <c r="G384" s="85"/>
      <c r="H384" s="85"/>
      <c r="I384" s="85"/>
      <c r="J384" s="100"/>
      <c r="K384" s="37">
        <f>K385</f>
        <v>11517415</v>
      </c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7">
        <f>AC385</f>
        <v>13864974.78</v>
      </c>
      <c r="AD384" s="37"/>
      <c r="AE384" s="37"/>
      <c r="AF384" s="37">
        <f>AF385</f>
        <v>13212082.879999999</v>
      </c>
      <c r="AG384" s="37"/>
      <c r="AH384" s="37"/>
      <c r="AI384" s="37">
        <f>AI385</f>
        <v>13636785.57</v>
      </c>
    </row>
    <row r="385" spans="1:35" ht="39" customHeight="1">
      <c r="A385" s="12" t="s">
        <v>41</v>
      </c>
      <c r="B385" s="148" t="s">
        <v>41</v>
      </c>
      <c r="C385" s="88" t="s">
        <v>7</v>
      </c>
      <c r="D385" s="88">
        <v>3</v>
      </c>
      <c r="E385" s="88">
        <v>13</v>
      </c>
      <c r="F385" s="88">
        <v>3</v>
      </c>
      <c r="G385" s="88">
        <v>902</v>
      </c>
      <c r="H385" s="85"/>
      <c r="I385" s="85"/>
      <c r="J385" s="100"/>
      <c r="K385" s="37">
        <f>K386</f>
        <v>11517415</v>
      </c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7">
        <f>AC386+AC400</f>
        <v>13864974.78</v>
      </c>
      <c r="AD385" s="37"/>
      <c r="AE385" s="37"/>
      <c r="AF385" s="37">
        <f>AF386+AF400</f>
        <v>13212082.879999999</v>
      </c>
      <c r="AG385" s="37"/>
      <c r="AH385" s="37"/>
      <c r="AI385" s="37">
        <f>AI386+AI400</f>
        <v>13636785.57</v>
      </c>
    </row>
    <row r="386" spans="1:35" s="3" customFormat="1" ht="87.75" customHeight="1">
      <c r="A386" s="6" t="s">
        <v>26</v>
      </c>
      <c r="B386" s="95" t="s">
        <v>305</v>
      </c>
      <c r="C386" s="88" t="s">
        <v>7</v>
      </c>
      <c r="D386" s="88">
        <v>3</v>
      </c>
      <c r="E386" s="88">
        <v>13</v>
      </c>
      <c r="F386" s="88">
        <v>3</v>
      </c>
      <c r="G386" s="88">
        <v>902</v>
      </c>
      <c r="H386" s="88">
        <v>12010</v>
      </c>
      <c r="I386" s="88">
        <v>80730</v>
      </c>
      <c r="J386" s="93"/>
      <c r="K386" s="37">
        <f>K387+K392+K395</f>
        <v>11517415</v>
      </c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37">
        <f>AC387+AC392+AC395</f>
        <v>13791417.33</v>
      </c>
      <c r="AD386" s="37"/>
      <c r="AE386" s="37"/>
      <c r="AF386" s="37">
        <f>AF387+AF392+AF395</f>
        <v>13141644.879999999</v>
      </c>
      <c r="AG386" s="37"/>
      <c r="AH386" s="37"/>
      <c r="AI386" s="37">
        <f>AI387+AI392+AI395</f>
        <v>13566347.57</v>
      </c>
    </row>
    <row r="387" spans="1:35" ht="76.5">
      <c r="A387" s="5" t="s">
        <v>8</v>
      </c>
      <c r="B387" s="99" t="s">
        <v>8</v>
      </c>
      <c r="C387" s="85" t="s">
        <v>7</v>
      </c>
      <c r="D387" s="85">
        <v>3</v>
      </c>
      <c r="E387" s="85">
        <v>13</v>
      </c>
      <c r="F387" s="85">
        <v>3</v>
      </c>
      <c r="G387" s="85">
        <v>902</v>
      </c>
      <c r="H387" s="85">
        <v>12010</v>
      </c>
      <c r="I387" s="85">
        <v>80730</v>
      </c>
      <c r="J387" s="100" t="s">
        <v>9</v>
      </c>
      <c r="K387" s="34">
        <f>K388</f>
        <v>9781582</v>
      </c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>
        <f>AC388</f>
        <v>11326389.81</v>
      </c>
      <c r="AD387" s="34"/>
      <c r="AE387" s="34"/>
      <c r="AF387" s="34">
        <f>AF388</f>
        <v>10302595.36</v>
      </c>
      <c r="AG387" s="34"/>
      <c r="AH387" s="34"/>
      <c r="AI387" s="34">
        <f>AI388</f>
        <v>10711974.05</v>
      </c>
    </row>
    <row r="388" spans="1:35" ht="25.5">
      <c r="A388" s="13" t="s">
        <v>24</v>
      </c>
      <c r="B388" s="103" t="s">
        <v>24</v>
      </c>
      <c r="C388" s="85" t="s">
        <v>7</v>
      </c>
      <c r="D388" s="85">
        <v>3</v>
      </c>
      <c r="E388" s="85">
        <v>13</v>
      </c>
      <c r="F388" s="85">
        <v>3</v>
      </c>
      <c r="G388" s="85">
        <v>902</v>
      </c>
      <c r="H388" s="85">
        <v>12010</v>
      </c>
      <c r="I388" s="85">
        <v>80730</v>
      </c>
      <c r="J388" s="100" t="s">
        <v>25</v>
      </c>
      <c r="K388" s="34">
        <f>K389+K390+K391</f>
        <v>9781582</v>
      </c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>
        <f>AC389+AC390+AC391</f>
        <v>11326389.81</v>
      </c>
      <c r="AD388" s="34"/>
      <c r="AE388" s="34"/>
      <c r="AF388" s="34">
        <f>AF389+AF390+AF391</f>
        <v>10302595.36</v>
      </c>
      <c r="AG388" s="34"/>
      <c r="AH388" s="34"/>
      <c r="AI388" s="34">
        <f>AI389+AI390+AI391</f>
        <v>10711974.05</v>
      </c>
    </row>
    <row r="389" spans="1:35" ht="12.75">
      <c r="A389" s="5" t="s">
        <v>188</v>
      </c>
      <c r="B389" s="99" t="s">
        <v>188</v>
      </c>
      <c r="C389" s="85" t="s">
        <v>7</v>
      </c>
      <c r="D389" s="85">
        <v>3</v>
      </c>
      <c r="E389" s="85">
        <v>13</v>
      </c>
      <c r="F389" s="85">
        <v>3</v>
      </c>
      <c r="G389" s="85">
        <v>902</v>
      </c>
      <c r="H389" s="85">
        <v>12010</v>
      </c>
      <c r="I389" s="85">
        <v>80730</v>
      </c>
      <c r="J389" s="100">
        <v>111</v>
      </c>
      <c r="K389" s="34">
        <v>7547528</v>
      </c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>
        <v>848458.55</v>
      </c>
      <c r="Y389" s="34"/>
      <c r="Z389" s="34"/>
      <c r="AA389" s="34"/>
      <c r="AB389" s="34">
        <v>20332.26</v>
      </c>
      <c r="AC389" s="34">
        <f>7870329+X389+AB389</f>
        <v>8739119.81</v>
      </c>
      <c r="AD389" s="34"/>
      <c r="AE389" s="34"/>
      <c r="AF389" s="34">
        <v>7948156.36</v>
      </c>
      <c r="AG389" s="34"/>
      <c r="AH389" s="34"/>
      <c r="AI389" s="34">
        <v>8262579.05</v>
      </c>
    </row>
    <row r="390" spans="1:35" ht="38.25" hidden="1">
      <c r="A390" s="5" t="s">
        <v>139</v>
      </c>
      <c r="B390" s="99" t="s">
        <v>139</v>
      </c>
      <c r="C390" s="85" t="s">
        <v>7</v>
      </c>
      <c r="D390" s="85">
        <v>3</v>
      </c>
      <c r="E390" s="85">
        <v>13</v>
      </c>
      <c r="F390" s="85">
        <v>3</v>
      </c>
      <c r="G390" s="85">
        <v>902</v>
      </c>
      <c r="H390" s="85">
        <v>12010</v>
      </c>
      <c r="I390" s="85">
        <v>80730</v>
      </c>
      <c r="J390" s="100">
        <v>112</v>
      </c>
      <c r="K390" s="34">
        <v>0</v>
      </c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>
        <f>K390+L390</f>
        <v>0</v>
      </c>
      <c r="AD390" s="34"/>
      <c r="AE390" s="34"/>
      <c r="AF390" s="34">
        <v>0</v>
      </c>
      <c r="AG390" s="34"/>
      <c r="AH390" s="34"/>
      <c r="AI390" s="34">
        <v>0</v>
      </c>
    </row>
    <row r="391" spans="1:35" ht="51">
      <c r="A391" s="5" t="s">
        <v>138</v>
      </c>
      <c r="B391" s="99" t="s">
        <v>138</v>
      </c>
      <c r="C391" s="85" t="s">
        <v>7</v>
      </c>
      <c r="D391" s="85">
        <v>3</v>
      </c>
      <c r="E391" s="85">
        <v>13</v>
      </c>
      <c r="F391" s="85">
        <v>3</v>
      </c>
      <c r="G391" s="85">
        <v>902</v>
      </c>
      <c r="H391" s="85">
        <v>12010</v>
      </c>
      <c r="I391" s="85">
        <v>80730</v>
      </c>
      <c r="J391" s="100">
        <v>119</v>
      </c>
      <c r="K391" s="34">
        <v>2234054</v>
      </c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>
        <v>250195</v>
      </c>
      <c r="Y391" s="34"/>
      <c r="Z391" s="34"/>
      <c r="AA391" s="34"/>
      <c r="AB391" s="34">
        <v>6140</v>
      </c>
      <c r="AC391" s="34">
        <f>2330935+X391+AB391</f>
        <v>2587270</v>
      </c>
      <c r="AD391" s="34"/>
      <c r="AE391" s="34"/>
      <c r="AF391" s="34">
        <v>2354439</v>
      </c>
      <c r="AG391" s="34"/>
      <c r="AH391" s="34"/>
      <c r="AI391" s="34">
        <v>2449395</v>
      </c>
    </row>
    <row r="392" spans="1:35" ht="38.25">
      <c r="A392" s="5" t="s">
        <v>133</v>
      </c>
      <c r="B392" s="99" t="s">
        <v>133</v>
      </c>
      <c r="C392" s="85" t="s">
        <v>7</v>
      </c>
      <c r="D392" s="85">
        <v>3</v>
      </c>
      <c r="E392" s="85">
        <v>13</v>
      </c>
      <c r="F392" s="85">
        <v>3</v>
      </c>
      <c r="G392" s="85">
        <v>902</v>
      </c>
      <c r="H392" s="85">
        <v>12010</v>
      </c>
      <c r="I392" s="85">
        <v>80730</v>
      </c>
      <c r="J392" s="100" t="s">
        <v>12</v>
      </c>
      <c r="K392" s="34">
        <f>K393</f>
        <v>1679931</v>
      </c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>
        <f>AC393</f>
        <v>2465027.52</v>
      </c>
      <c r="AD392" s="34"/>
      <c r="AE392" s="34"/>
      <c r="AF392" s="34">
        <f>AF393</f>
        <v>2839049.52</v>
      </c>
      <c r="AG392" s="34"/>
      <c r="AH392" s="34"/>
      <c r="AI392" s="34">
        <f>AI393</f>
        <v>2854373.52</v>
      </c>
    </row>
    <row r="393" spans="1:35" ht="38.25">
      <c r="A393" s="5" t="s">
        <v>13</v>
      </c>
      <c r="B393" s="99" t="s">
        <v>13</v>
      </c>
      <c r="C393" s="85" t="s">
        <v>7</v>
      </c>
      <c r="D393" s="85">
        <v>3</v>
      </c>
      <c r="E393" s="85">
        <v>13</v>
      </c>
      <c r="F393" s="85">
        <v>3</v>
      </c>
      <c r="G393" s="85">
        <v>902</v>
      </c>
      <c r="H393" s="85">
        <v>12010</v>
      </c>
      <c r="I393" s="85">
        <v>80730</v>
      </c>
      <c r="J393" s="100" t="s">
        <v>14</v>
      </c>
      <c r="K393" s="34">
        <f>K394</f>
        <v>1679931</v>
      </c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>
        <f>AC394</f>
        <v>2465027.52</v>
      </c>
      <c r="AD393" s="34"/>
      <c r="AE393" s="34"/>
      <c r="AF393" s="34">
        <f>AF394</f>
        <v>2839049.52</v>
      </c>
      <c r="AG393" s="34"/>
      <c r="AH393" s="34"/>
      <c r="AI393" s="34">
        <f>AI394</f>
        <v>2854373.52</v>
      </c>
    </row>
    <row r="394" spans="1:35" ht="38.25">
      <c r="A394" s="9" t="s">
        <v>134</v>
      </c>
      <c r="B394" s="99" t="s">
        <v>134</v>
      </c>
      <c r="C394" s="85" t="s">
        <v>7</v>
      </c>
      <c r="D394" s="85">
        <v>3</v>
      </c>
      <c r="E394" s="85">
        <v>13</v>
      </c>
      <c r="F394" s="85">
        <v>3</v>
      </c>
      <c r="G394" s="85">
        <v>902</v>
      </c>
      <c r="H394" s="85">
        <v>12010</v>
      </c>
      <c r="I394" s="85">
        <v>80730</v>
      </c>
      <c r="J394" s="100">
        <v>244</v>
      </c>
      <c r="K394" s="34">
        <v>1679931</v>
      </c>
      <c r="L394" s="34"/>
      <c r="M394" s="34"/>
      <c r="N394" s="34">
        <v>142808.64</v>
      </c>
      <c r="O394" s="34">
        <v>14300</v>
      </c>
      <c r="P394" s="34">
        <v>40000</v>
      </c>
      <c r="Q394" s="34">
        <v>44976</v>
      </c>
      <c r="R394" s="34"/>
      <c r="S394" s="34"/>
      <c r="T394" s="34">
        <v>134999</v>
      </c>
      <c r="U394" s="34">
        <v>22009.28</v>
      </c>
      <c r="V394" s="34">
        <v>630060</v>
      </c>
      <c r="W394" s="34"/>
      <c r="X394" s="34">
        <v>-412768.55</v>
      </c>
      <c r="Y394" s="34"/>
      <c r="Z394" s="34"/>
      <c r="AA394" s="34">
        <v>53480.55</v>
      </c>
      <c r="AB394" s="34"/>
      <c r="AC394" s="34">
        <f>2824315.52+X394+AA394</f>
        <v>2465027.52</v>
      </c>
      <c r="AD394" s="34"/>
      <c r="AE394" s="34"/>
      <c r="AF394" s="34">
        <v>2839049.52</v>
      </c>
      <c r="AG394" s="34"/>
      <c r="AH394" s="34"/>
      <c r="AI394" s="34">
        <v>2854373.52</v>
      </c>
    </row>
    <row r="395" spans="1:35" s="40" customFormat="1" ht="12.75" hidden="1">
      <c r="A395" s="20" t="s">
        <v>15</v>
      </c>
      <c r="B395" s="54" t="s">
        <v>15</v>
      </c>
      <c r="C395" s="56" t="s">
        <v>7</v>
      </c>
      <c r="D395" s="56">
        <v>3</v>
      </c>
      <c r="E395" s="56">
        <v>13</v>
      </c>
      <c r="F395" s="56">
        <v>3</v>
      </c>
      <c r="G395" s="56">
        <v>902</v>
      </c>
      <c r="H395" s="56">
        <v>12010</v>
      </c>
      <c r="I395" s="56">
        <v>80730</v>
      </c>
      <c r="J395" s="57" t="s">
        <v>16</v>
      </c>
      <c r="K395" s="47">
        <f>K396</f>
        <v>55902</v>
      </c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>
        <f>AC396</f>
        <v>0</v>
      </c>
      <c r="AD395" s="47"/>
      <c r="AE395" s="47"/>
      <c r="AF395" s="47">
        <f>AF396</f>
        <v>0</v>
      </c>
      <c r="AG395" s="47"/>
      <c r="AH395" s="47"/>
      <c r="AI395" s="47">
        <f>AI396</f>
        <v>0</v>
      </c>
    </row>
    <row r="396" spans="1:35" s="40" customFormat="1" ht="12.75" hidden="1">
      <c r="A396" s="20" t="s">
        <v>42</v>
      </c>
      <c r="B396" s="54" t="s">
        <v>42</v>
      </c>
      <c r="C396" s="56" t="s">
        <v>7</v>
      </c>
      <c r="D396" s="56">
        <v>3</v>
      </c>
      <c r="E396" s="56">
        <v>13</v>
      </c>
      <c r="F396" s="56">
        <v>3</v>
      </c>
      <c r="G396" s="56">
        <v>902</v>
      </c>
      <c r="H396" s="56">
        <v>12010</v>
      </c>
      <c r="I396" s="56">
        <v>80730</v>
      </c>
      <c r="J396" s="57">
        <v>850</v>
      </c>
      <c r="K396" s="47">
        <f>K397+K398</f>
        <v>55902</v>
      </c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>
        <f>AC397+AC398+AC399</f>
        <v>0</v>
      </c>
      <c r="AD396" s="47"/>
      <c r="AE396" s="47"/>
      <c r="AF396" s="47">
        <f>AF397+AF398</f>
        <v>0</v>
      </c>
      <c r="AG396" s="47"/>
      <c r="AH396" s="47"/>
      <c r="AI396" s="47">
        <f>AI397+AI398</f>
        <v>0</v>
      </c>
    </row>
    <row r="397" spans="1:35" s="40" customFormat="1" ht="25.5" hidden="1">
      <c r="A397" s="20" t="s">
        <v>17</v>
      </c>
      <c r="B397" s="54" t="s">
        <v>17</v>
      </c>
      <c r="C397" s="56" t="s">
        <v>7</v>
      </c>
      <c r="D397" s="56">
        <v>3</v>
      </c>
      <c r="E397" s="56">
        <v>13</v>
      </c>
      <c r="F397" s="56">
        <v>3</v>
      </c>
      <c r="G397" s="56">
        <v>902</v>
      </c>
      <c r="H397" s="56">
        <v>12010</v>
      </c>
      <c r="I397" s="56">
        <v>80730</v>
      </c>
      <c r="J397" s="57" t="s">
        <v>18</v>
      </c>
      <c r="K397" s="47">
        <v>35702</v>
      </c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>
        <v>0</v>
      </c>
      <c r="AD397" s="47"/>
      <c r="AE397" s="47"/>
      <c r="AF397" s="47">
        <v>0</v>
      </c>
      <c r="AG397" s="47"/>
      <c r="AH397" s="47"/>
      <c r="AI397" s="47">
        <v>0</v>
      </c>
    </row>
    <row r="398" spans="1:35" s="40" customFormat="1" ht="12.75" hidden="1">
      <c r="A398" s="20" t="s">
        <v>137</v>
      </c>
      <c r="B398" s="54" t="s">
        <v>137</v>
      </c>
      <c r="C398" s="56" t="s">
        <v>7</v>
      </c>
      <c r="D398" s="56">
        <v>3</v>
      </c>
      <c r="E398" s="56">
        <v>13</v>
      </c>
      <c r="F398" s="56">
        <v>3</v>
      </c>
      <c r="G398" s="56">
        <v>902</v>
      </c>
      <c r="H398" s="56">
        <v>12010</v>
      </c>
      <c r="I398" s="56">
        <v>80730</v>
      </c>
      <c r="J398" s="57" t="s">
        <v>20</v>
      </c>
      <c r="K398" s="47">
        <v>20200</v>
      </c>
      <c r="L398" s="47"/>
      <c r="M398" s="47"/>
      <c r="N398" s="47"/>
      <c r="O398" s="47">
        <v>-11992</v>
      </c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>
        <v>0</v>
      </c>
      <c r="AD398" s="47"/>
      <c r="AE398" s="47"/>
      <c r="AF398" s="47">
        <v>0</v>
      </c>
      <c r="AG398" s="47"/>
      <c r="AH398" s="47"/>
      <c r="AI398" s="47">
        <v>0</v>
      </c>
    </row>
    <row r="399" spans="1:35" s="40" customFormat="1" ht="12.75" hidden="1">
      <c r="A399" s="20" t="s">
        <v>215</v>
      </c>
      <c r="B399" s="54" t="s">
        <v>215</v>
      </c>
      <c r="C399" s="56" t="s">
        <v>7</v>
      </c>
      <c r="D399" s="56">
        <v>3</v>
      </c>
      <c r="E399" s="56">
        <v>13</v>
      </c>
      <c r="F399" s="56">
        <v>3</v>
      </c>
      <c r="G399" s="56">
        <v>902</v>
      </c>
      <c r="H399" s="56">
        <v>12010</v>
      </c>
      <c r="I399" s="56">
        <v>80730</v>
      </c>
      <c r="J399" s="57">
        <v>853</v>
      </c>
      <c r="K399" s="47"/>
      <c r="L399" s="47"/>
      <c r="M399" s="47"/>
      <c r="N399" s="47"/>
      <c r="O399" s="47">
        <v>11992</v>
      </c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>
        <v>0</v>
      </c>
      <c r="AD399" s="47"/>
      <c r="AE399" s="47"/>
      <c r="AF399" s="47"/>
      <c r="AG399" s="47"/>
      <c r="AH399" s="47"/>
      <c r="AI399" s="47"/>
    </row>
    <row r="400" spans="1:35" ht="25.5">
      <c r="A400" s="17"/>
      <c r="B400" s="87" t="s">
        <v>321</v>
      </c>
      <c r="C400" s="88" t="s">
        <v>7</v>
      </c>
      <c r="D400" s="88">
        <v>3</v>
      </c>
      <c r="E400" s="88">
        <v>13</v>
      </c>
      <c r="F400" s="88">
        <v>1</v>
      </c>
      <c r="G400" s="88">
        <v>902</v>
      </c>
      <c r="H400" s="88">
        <v>12910</v>
      </c>
      <c r="I400" s="88">
        <v>83360</v>
      </c>
      <c r="J400" s="89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>
        <f>AC401</f>
        <v>73557.45</v>
      </c>
      <c r="AD400" s="37"/>
      <c r="AE400" s="37"/>
      <c r="AF400" s="37">
        <f>AF401</f>
        <v>70438</v>
      </c>
      <c r="AG400" s="37"/>
      <c r="AH400" s="37"/>
      <c r="AI400" s="37">
        <f>AI401</f>
        <v>70438</v>
      </c>
    </row>
    <row r="401" spans="1:35" ht="12.75">
      <c r="A401" s="17"/>
      <c r="B401" s="99" t="s">
        <v>15</v>
      </c>
      <c r="C401" s="85" t="s">
        <v>7</v>
      </c>
      <c r="D401" s="85">
        <v>3</v>
      </c>
      <c r="E401" s="85">
        <v>13</v>
      </c>
      <c r="F401" s="85">
        <v>1</v>
      </c>
      <c r="G401" s="85">
        <v>902</v>
      </c>
      <c r="H401" s="85">
        <v>10230</v>
      </c>
      <c r="I401" s="85">
        <v>83360</v>
      </c>
      <c r="J401" s="100" t="s">
        <v>16</v>
      </c>
      <c r="K401" s="34">
        <f>K402</f>
        <v>320819</v>
      </c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>
        <f>AC402</f>
        <v>73557.45</v>
      </c>
      <c r="AD401" s="34"/>
      <c r="AE401" s="34"/>
      <c r="AF401" s="34">
        <f>AF402</f>
        <v>70438</v>
      </c>
      <c r="AG401" s="34"/>
      <c r="AH401" s="34"/>
      <c r="AI401" s="34">
        <f>AI402</f>
        <v>70438</v>
      </c>
    </row>
    <row r="402" spans="1:35" ht="12.75">
      <c r="A402" s="17"/>
      <c r="B402" s="99" t="s">
        <v>42</v>
      </c>
      <c r="C402" s="85" t="s">
        <v>7</v>
      </c>
      <c r="D402" s="85">
        <v>3</v>
      </c>
      <c r="E402" s="85">
        <v>13</v>
      </c>
      <c r="F402" s="85">
        <v>1</v>
      </c>
      <c r="G402" s="85">
        <v>902</v>
      </c>
      <c r="H402" s="85">
        <v>10230</v>
      </c>
      <c r="I402" s="85">
        <v>83360</v>
      </c>
      <c r="J402" s="100">
        <v>850</v>
      </c>
      <c r="K402" s="34">
        <f>K403+K404</f>
        <v>320819</v>
      </c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>
        <f>AC403+AC404+AC405</f>
        <v>73557.45</v>
      </c>
      <c r="AD402" s="34"/>
      <c r="AE402" s="34"/>
      <c r="AF402" s="34">
        <f>AF403+AF404+AF405</f>
        <v>70438</v>
      </c>
      <c r="AG402" s="34"/>
      <c r="AH402" s="34"/>
      <c r="AI402" s="34">
        <f>AI403+AI404+AI405</f>
        <v>70438</v>
      </c>
    </row>
    <row r="403" spans="1:35" ht="25.5">
      <c r="A403" s="17"/>
      <c r="B403" s="99" t="s">
        <v>17</v>
      </c>
      <c r="C403" s="85" t="s">
        <v>7</v>
      </c>
      <c r="D403" s="85">
        <v>3</v>
      </c>
      <c r="E403" s="85">
        <v>13</v>
      </c>
      <c r="F403" s="85">
        <v>1</v>
      </c>
      <c r="G403" s="85">
        <v>902</v>
      </c>
      <c r="H403" s="85">
        <v>10230</v>
      </c>
      <c r="I403" s="85">
        <v>83360</v>
      </c>
      <c r="J403" s="100" t="s">
        <v>18</v>
      </c>
      <c r="K403" s="34">
        <v>130819</v>
      </c>
      <c r="L403" s="34"/>
      <c r="M403" s="34"/>
      <c r="N403" s="34"/>
      <c r="O403" s="34"/>
      <c r="P403" s="34"/>
      <c r="Q403" s="34"/>
      <c r="R403" s="34"/>
      <c r="S403" s="34"/>
      <c r="T403" s="34"/>
      <c r="U403" s="34">
        <v>-39000</v>
      </c>
      <c r="V403" s="34"/>
      <c r="W403" s="34"/>
      <c r="X403" s="34"/>
      <c r="Y403" s="34"/>
      <c r="Z403" s="34"/>
      <c r="AA403" s="34"/>
      <c r="AB403" s="34"/>
      <c r="AC403" s="34">
        <v>49680</v>
      </c>
      <c r="AD403" s="34"/>
      <c r="AE403" s="34"/>
      <c r="AF403" s="34">
        <v>49680</v>
      </c>
      <c r="AG403" s="34"/>
      <c r="AH403" s="34"/>
      <c r="AI403" s="34">
        <v>49680</v>
      </c>
    </row>
    <row r="404" spans="1:35" ht="12.75">
      <c r="A404" s="17"/>
      <c r="B404" s="99" t="s">
        <v>137</v>
      </c>
      <c r="C404" s="85" t="s">
        <v>7</v>
      </c>
      <c r="D404" s="85">
        <v>3</v>
      </c>
      <c r="E404" s="85">
        <v>13</v>
      </c>
      <c r="F404" s="85">
        <v>1</v>
      </c>
      <c r="G404" s="85">
        <v>902</v>
      </c>
      <c r="H404" s="85">
        <v>10230</v>
      </c>
      <c r="I404" s="85">
        <v>83360</v>
      </c>
      <c r="J404" s="100" t="s">
        <v>20</v>
      </c>
      <c r="K404" s="34">
        <v>190000</v>
      </c>
      <c r="L404" s="34"/>
      <c r="M404" s="34"/>
      <c r="N404" s="34">
        <v>9200</v>
      </c>
      <c r="O404" s="34">
        <v>-10683</v>
      </c>
      <c r="P404" s="34"/>
      <c r="Q404" s="34"/>
      <c r="R404" s="34"/>
      <c r="S404" s="34"/>
      <c r="T404" s="34"/>
      <c r="U404" s="34"/>
      <c r="V404" s="34">
        <v>-110254</v>
      </c>
      <c r="W404" s="34"/>
      <c r="X404" s="34"/>
      <c r="Y404" s="34"/>
      <c r="Z404" s="34"/>
      <c r="AA404" s="34">
        <v>3119.45</v>
      </c>
      <c r="AB404" s="34"/>
      <c r="AC404" s="34">
        <f>8768+AA404</f>
        <v>11887.45</v>
      </c>
      <c r="AD404" s="34"/>
      <c r="AE404" s="34"/>
      <c r="AF404" s="34">
        <v>8768</v>
      </c>
      <c r="AG404" s="34"/>
      <c r="AH404" s="34"/>
      <c r="AI404" s="34">
        <v>8768</v>
      </c>
    </row>
    <row r="405" spans="1:35" ht="12.75">
      <c r="A405" s="17"/>
      <c r="B405" s="99" t="s">
        <v>215</v>
      </c>
      <c r="C405" s="85" t="s">
        <v>7</v>
      </c>
      <c r="D405" s="85">
        <v>3</v>
      </c>
      <c r="E405" s="85">
        <v>13</v>
      </c>
      <c r="F405" s="85">
        <v>1</v>
      </c>
      <c r="G405" s="85">
        <v>902</v>
      </c>
      <c r="H405" s="85">
        <v>10230</v>
      </c>
      <c r="I405" s="85">
        <v>83360</v>
      </c>
      <c r="J405" s="100">
        <v>853</v>
      </c>
      <c r="K405" s="34"/>
      <c r="L405" s="34">
        <v>8500</v>
      </c>
      <c r="M405" s="34"/>
      <c r="N405" s="34">
        <v>-8500</v>
      </c>
      <c r="O405" s="34">
        <v>10683</v>
      </c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>
        <v>11990</v>
      </c>
      <c r="AD405" s="34"/>
      <c r="AE405" s="34"/>
      <c r="AF405" s="34">
        <v>11990</v>
      </c>
      <c r="AG405" s="34"/>
      <c r="AH405" s="34"/>
      <c r="AI405" s="34">
        <v>11990</v>
      </c>
    </row>
    <row r="406" spans="1:35" s="3" customFormat="1" ht="70.5" customHeight="1">
      <c r="A406" s="6" t="s">
        <v>150</v>
      </c>
      <c r="B406" s="87" t="s">
        <v>150</v>
      </c>
      <c r="C406" s="96" t="s">
        <v>7</v>
      </c>
      <c r="D406" s="88">
        <v>4</v>
      </c>
      <c r="E406" s="92"/>
      <c r="F406" s="92"/>
      <c r="G406" s="91"/>
      <c r="H406" s="92"/>
      <c r="I406" s="92"/>
      <c r="J406" s="92"/>
      <c r="K406" s="37">
        <f>K407+K420</f>
        <v>1366478.63</v>
      </c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37">
        <f>AC407</f>
        <v>1894986.7999999998</v>
      </c>
      <c r="AD406" s="37"/>
      <c r="AE406" s="37"/>
      <c r="AF406" s="37">
        <f>AF407</f>
        <v>1894986.7999999998</v>
      </c>
      <c r="AG406" s="37"/>
      <c r="AH406" s="37"/>
      <c r="AI406" s="37">
        <f>AI407</f>
        <v>1894986.7999999998</v>
      </c>
    </row>
    <row r="407" spans="1:35" s="3" customFormat="1" ht="42" customHeight="1">
      <c r="A407" s="6" t="s">
        <v>171</v>
      </c>
      <c r="B407" s="87" t="s">
        <v>171</v>
      </c>
      <c r="C407" s="96" t="s">
        <v>7</v>
      </c>
      <c r="D407" s="88">
        <v>4</v>
      </c>
      <c r="E407" s="88">
        <v>11</v>
      </c>
      <c r="F407" s="92"/>
      <c r="G407" s="91"/>
      <c r="H407" s="92"/>
      <c r="I407" s="92"/>
      <c r="J407" s="92"/>
      <c r="K407" s="37">
        <f>K408</f>
        <v>450000</v>
      </c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37">
        <f>AC408+AC420</f>
        <v>1894986.7999999998</v>
      </c>
      <c r="AD407" s="37"/>
      <c r="AE407" s="37"/>
      <c r="AF407" s="37">
        <f>AF408+AF420</f>
        <v>1894986.7999999998</v>
      </c>
      <c r="AG407" s="37"/>
      <c r="AH407" s="37"/>
      <c r="AI407" s="37">
        <f>AI408+AI420</f>
        <v>1894986.7999999998</v>
      </c>
    </row>
    <row r="408" spans="1:35" ht="30" customHeight="1">
      <c r="A408" s="6" t="s">
        <v>41</v>
      </c>
      <c r="B408" s="87" t="s">
        <v>41</v>
      </c>
      <c r="C408" s="96" t="s">
        <v>7</v>
      </c>
      <c r="D408" s="88">
        <v>4</v>
      </c>
      <c r="E408" s="88">
        <v>11</v>
      </c>
      <c r="F408" s="88">
        <v>1</v>
      </c>
      <c r="G408" s="88">
        <v>902</v>
      </c>
      <c r="H408" s="85"/>
      <c r="I408" s="85"/>
      <c r="J408" s="100"/>
      <c r="K408" s="37">
        <f>K416+K409</f>
        <v>450000</v>
      </c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7">
        <f>AC416+AC409</f>
        <v>973586.72</v>
      </c>
      <c r="AD408" s="37"/>
      <c r="AE408" s="37"/>
      <c r="AF408" s="37">
        <f>AF416+AF409</f>
        <v>973586.72</v>
      </c>
      <c r="AG408" s="37"/>
      <c r="AH408" s="37"/>
      <c r="AI408" s="37">
        <f>AI416+AI409</f>
        <v>973586.72</v>
      </c>
    </row>
    <row r="409" spans="1:35" s="3" customFormat="1" ht="76.5">
      <c r="A409" s="14" t="s">
        <v>144</v>
      </c>
      <c r="B409" s="95" t="s">
        <v>306</v>
      </c>
      <c r="C409" s="96" t="s">
        <v>7</v>
      </c>
      <c r="D409" s="88">
        <v>4</v>
      </c>
      <c r="E409" s="88">
        <v>11</v>
      </c>
      <c r="F409" s="88">
        <v>1</v>
      </c>
      <c r="G409" s="88">
        <v>902</v>
      </c>
      <c r="H409" s="88">
        <v>11230</v>
      </c>
      <c r="I409" s="88">
        <v>81180</v>
      </c>
      <c r="J409" s="89"/>
      <c r="K409" s="37">
        <f>K410</f>
        <v>100000</v>
      </c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>
        <f>AC410+AC413</f>
        <v>368586.72</v>
      </c>
      <c r="AD409" s="37"/>
      <c r="AE409" s="37"/>
      <c r="AF409" s="37">
        <f>AF410+AF413</f>
        <v>368586.72</v>
      </c>
      <c r="AG409" s="37"/>
      <c r="AH409" s="37"/>
      <c r="AI409" s="37">
        <f>AI410+AI413</f>
        <v>368586.72</v>
      </c>
    </row>
    <row r="410" spans="1:35" ht="42.75" customHeight="1">
      <c r="A410" s="5" t="s">
        <v>133</v>
      </c>
      <c r="B410" s="99" t="s">
        <v>133</v>
      </c>
      <c r="C410" s="84" t="s">
        <v>7</v>
      </c>
      <c r="D410" s="85">
        <v>4</v>
      </c>
      <c r="E410" s="85">
        <v>11</v>
      </c>
      <c r="F410" s="85">
        <v>1</v>
      </c>
      <c r="G410" s="85">
        <v>902</v>
      </c>
      <c r="H410" s="85">
        <v>11230</v>
      </c>
      <c r="I410" s="85">
        <v>81180</v>
      </c>
      <c r="J410" s="100">
        <v>200</v>
      </c>
      <c r="K410" s="34">
        <f>K411</f>
        <v>100000</v>
      </c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>
        <f>AC411</f>
        <v>239837.08</v>
      </c>
      <c r="AD410" s="34"/>
      <c r="AE410" s="34"/>
      <c r="AF410" s="34">
        <f>AF411</f>
        <v>239837.08</v>
      </c>
      <c r="AG410" s="34"/>
      <c r="AH410" s="34"/>
      <c r="AI410" s="34">
        <f>AI411</f>
        <v>239837.08</v>
      </c>
    </row>
    <row r="411" spans="1:35" ht="38.25">
      <c r="A411" s="5" t="s">
        <v>13</v>
      </c>
      <c r="B411" s="99" t="s">
        <v>13</v>
      </c>
      <c r="C411" s="84" t="s">
        <v>7</v>
      </c>
      <c r="D411" s="85">
        <v>4</v>
      </c>
      <c r="E411" s="85">
        <v>11</v>
      </c>
      <c r="F411" s="85">
        <v>1</v>
      </c>
      <c r="G411" s="85">
        <v>902</v>
      </c>
      <c r="H411" s="85">
        <v>11230</v>
      </c>
      <c r="I411" s="85">
        <v>81180</v>
      </c>
      <c r="J411" s="100">
        <v>240</v>
      </c>
      <c r="K411" s="34">
        <f>K412</f>
        <v>100000</v>
      </c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>
        <f>AC412</f>
        <v>239837.08</v>
      </c>
      <c r="AD411" s="34"/>
      <c r="AE411" s="34"/>
      <c r="AF411" s="34">
        <f>AF412</f>
        <v>239837.08</v>
      </c>
      <c r="AG411" s="34"/>
      <c r="AH411" s="34"/>
      <c r="AI411" s="34">
        <f>AI412</f>
        <v>239837.08</v>
      </c>
    </row>
    <row r="412" spans="1:35" ht="38.25">
      <c r="A412" s="9" t="s">
        <v>134</v>
      </c>
      <c r="B412" s="99" t="s">
        <v>134</v>
      </c>
      <c r="C412" s="84" t="s">
        <v>7</v>
      </c>
      <c r="D412" s="85">
        <v>4</v>
      </c>
      <c r="E412" s="85">
        <v>11</v>
      </c>
      <c r="F412" s="85">
        <v>1</v>
      </c>
      <c r="G412" s="85">
        <v>902</v>
      </c>
      <c r="H412" s="85">
        <v>11230</v>
      </c>
      <c r="I412" s="85">
        <v>81180</v>
      </c>
      <c r="J412" s="100">
        <v>244</v>
      </c>
      <c r="K412" s="34">
        <v>100000</v>
      </c>
      <c r="L412" s="34"/>
      <c r="M412" s="34"/>
      <c r="N412" s="34"/>
      <c r="O412" s="34"/>
      <c r="P412" s="34"/>
      <c r="Q412" s="34">
        <v>50000</v>
      </c>
      <c r="R412" s="34"/>
      <c r="S412" s="34"/>
      <c r="T412" s="34"/>
      <c r="U412" s="34"/>
      <c r="V412" s="34">
        <v>0</v>
      </c>
      <c r="W412" s="34"/>
      <c r="X412" s="34"/>
      <c r="Y412" s="34"/>
      <c r="Z412" s="34"/>
      <c r="AA412" s="34"/>
      <c r="AB412" s="34"/>
      <c r="AC412" s="34">
        <v>239837.08</v>
      </c>
      <c r="AD412" s="34"/>
      <c r="AE412" s="34"/>
      <c r="AF412" s="34">
        <v>239837.08</v>
      </c>
      <c r="AG412" s="34"/>
      <c r="AH412" s="34"/>
      <c r="AI412" s="34">
        <v>239837.08</v>
      </c>
    </row>
    <row r="413" spans="1:35" ht="38.25">
      <c r="A413" s="9"/>
      <c r="B413" s="99" t="s">
        <v>66</v>
      </c>
      <c r="C413" s="84" t="s">
        <v>7</v>
      </c>
      <c r="D413" s="85">
        <v>4</v>
      </c>
      <c r="E413" s="85">
        <v>11</v>
      </c>
      <c r="F413" s="85">
        <v>1</v>
      </c>
      <c r="G413" s="85">
        <v>902</v>
      </c>
      <c r="H413" s="85">
        <v>11230</v>
      </c>
      <c r="I413" s="85">
        <v>81180</v>
      </c>
      <c r="J413" s="100">
        <v>600</v>
      </c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>
        <f>AC414</f>
        <v>128749.64</v>
      </c>
      <c r="AD413" s="34"/>
      <c r="AE413" s="34"/>
      <c r="AF413" s="34">
        <f>AF414</f>
        <v>128749.64</v>
      </c>
      <c r="AG413" s="34"/>
      <c r="AH413" s="34"/>
      <c r="AI413" s="34">
        <f>AI414</f>
        <v>128749.64</v>
      </c>
    </row>
    <row r="414" spans="1:35" ht="12.75">
      <c r="A414" s="9"/>
      <c r="B414" s="99" t="s">
        <v>49</v>
      </c>
      <c r="C414" s="84" t="s">
        <v>7</v>
      </c>
      <c r="D414" s="85">
        <v>4</v>
      </c>
      <c r="E414" s="85">
        <v>11</v>
      </c>
      <c r="F414" s="85">
        <v>1</v>
      </c>
      <c r="G414" s="85">
        <v>902</v>
      </c>
      <c r="H414" s="85">
        <v>11230</v>
      </c>
      <c r="I414" s="85">
        <v>81180</v>
      </c>
      <c r="J414" s="100">
        <v>610</v>
      </c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>
        <f>AC415</f>
        <v>128749.64</v>
      </c>
      <c r="AD414" s="34"/>
      <c r="AE414" s="34"/>
      <c r="AF414" s="34">
        <f>AF415</f>
        <v>128749.64</v>
      </c>
      <c r="AG414" s="34"/>
      <c r="AH414" s="34"/>
      <c r="AI414" s="34">
        <f>AI415</f>
        <v>128749.64</v>
      </c>
    </row>
    <row r="415" spans="1:35" ht="25.5">
      <c r="A415" s="9"/>
      <c r="B415" s="99" t="s">
        <v>81</v>
      </c>
      <c r="C415" s="84" t="s">
        <v>7</v>
      </c>
      <c r="D415" s="85">
        <v>4</v>
      </c>
      <c r="E415" s="85">
        <v>11</v>
      </c>
      <c r="F415" s="85">
        <v>1</v>
      </c>
      <c r="G415" s="85">
        <v>902</v>
      </c>
      <c r="H415" s="85">
        <v>11230</v>
      </c>
      <c r="I415" s="85">
        <v>81180</v>
      </c>
      <c r="J415" s="100">
        <v>612</v>
      </c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>
        <v>128749.64</v>
      </c>
      <c r="AD415" s="34"/>
      <c r="AE415" s="34"/>
      <c r="AF415" s="34">
        <v>128749.64</v>
      </c>
      <c r="AG415" s="34"/>
      <c r="AH415" s="34"/>
      <c r="AI415" s="34">
        <v>128749.64</v>
      </c>
    </row>
    <row r="416" spans="1:35" s="3" customFormat="1" ht="46.5" customHeight="1">
      <c r="A416" s="6" t="s">
        <v>147</v>
      </c>
      <c r="B416" s="95" t="s">
        <v>307</v>
      </c>
      <c r="C416" s="96" t="s">
        <v>7</v>
      </c>
      <c r="D416" s="88">
        <v>4</v>
      </c>
      <c r="E416" s="88">
        <v>11</v>
      </c>
      <c r="F416" s="88">
        <v>1</v>
      </c>
      <c r="G416" s="88">
        <v>902</v>
      </c>
      <c r="H416" s="88">
        <v>12060</v>
      </c>
      <c r="I416" s="88">
        <v>81130</v>
      </c>
      <c r="J416" s="89"/>
      <c r="K416" s="37">
        <f>K417</f>
        <v>350000</v>
      </c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>
        <f>AC417</f>
        <v>605000</v>
      </c>
      <c r="AD416" s="37"/>
      <c r="AE416" s="37"/>
      <c r="AF416" s="37">
        <f aca="true" t="shared" si="31" ref="AF416:AI418">AF417</f>
        <v>605000</v>
      </c>
      <c r="AG416" s="37"/>
      <c r="AH416" s="37"/>
      <c r="AI416" s="37">
        <f t="shared" si="31"/>
        <v>605000</v>
      </c>
    </row>
    <row r="417" spans="1:35" ht="38.25">
      <c r="A417" s="5" t="s">
        <v>133</v>
      </c>
      <c r="B417" s="99" t="s">
        <v>133</v>
      </c>
      <c r="C417" s="84" t="s">
        <v>7</v>
      </c>
      <c r="D417" s="85">
        <v>4</v>
      </c>
      <c r="E417" s="85">
        <v>11</v>
      </c>
      <c r="F417" s="85">
        <v>1</v>
      </c>
      <c r="G417" s="85">
        <v>902</v>
      </c>
      <c r="H417" s="85">
        <v>12060</v>
      </c>
      <c r="I417" s="85">
        <v>81130</v>
      </c>
      <c r="J417" s="100">
        <v>200</v>
      </c>
      <c r="K417" s="34">
        <f>K418</f>
        <v>350000</v>
      </c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>
        <f>AC418</f>
        <v>605000</v>
      </c>
      <c r="AD417" s="34"/>
      <c r="AE417" s="34"/>
      <c r="AF417" s="34">
        <f t="shared" si="31"/>
        <v>605000</v>
      </c>
      <c r="AG417" s="34"/>
      <c r="AH417" s="34"/>
      <c r="AI417" s="34">
        <f t="shared" si="31"/>
        <v>605000</v>
      </c>
    </row>
    <row r="418" spans="1:35" ht="38.25">
      <c r="A418" s="5" t="s">
        <v>13</v>
      </c>
      <c r="B418" s="99" t="s">
        <v>13</v>
      </c>
      <c r="C418" s="84" t="s">
        <v>7</v>
      </c>
      <c r="D418" s="85">
        <v>4</v>
      </c>
      <c r="E418" s="85">
        <v>11</v>
      </c>
      <c r="F418" s="85">
        <v>1</v>
      </c>
      <c r="G418" s="85">
        <v>902</v>
      </c>
      <c r="H418" s="85">
        <v>12060</v>
      </c>
      <c r="I418" s="85">
        <v>81130</v>
      </c>
      <c r="J418" s="100">
        <v>240</v>
      </c>
      <c r="K418" s="34">
        <f>K419</f>
        <v>350000</v>
      </c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>
        <f>AC419</f>
        <v>605000</v>
      </c>
      <c r="AD418" s="34"/>
      <c r="AE418" s="34"/>
      <c r="AF418" s="34">
        <f t="shared" si="31"/>
        <v>605000</v>
      </c>
      <c r="AG418" s="34"/>
      <c r="AH418" s="34"/>
      <c r="AI418" s="34">
        <f t="shared" si="31"/>
        <v>605000</v>
      </c>
    </row>
    <row r="419" spans="1:35" ht="38.25">
      <c r="A419" s="9" t="s">
        <v>134</v>
      </c>
      <c r="B419" s="99" t="s">
        <v>134</v>
      </c>
      <c r="C419" s="84" t="s">
        <v>7</v>
      </c>
      <c r="D419" s="85">
        <v>4</v>
      </c>
      <c r="E419" s="85">
        <v>11</v>
      </c>
      <c r="F419" s="85">
        <v>1</v>
      </c>
      <c r="G419" s="85">
        <v>902</v>
      </c>
      <c r="H419" s="85">
        <v>12060</v>
      </c>
      <c r="I419" s="85">
        <v>81130</v>
      </c>
      <c r="J419" s="100">
        <v>244</v>
      </c>
      <c r="K419" s="34">
        <v>350000</v>
      </c>
      <c r="L419" s="34"/>
      <c r="M419" s="34"/>
      <c r="N419" s="34"/>
      <c r="O419" s="34">
        <v>64416</v>
      </c>
      <c r="P419" s="34"/>
      <c r="Q419" s="34">
        <v>178355</v>
      </c>
      <c r="R419" s="34"/>
      <c r="S419" s="34"/>
      <c r="T419" s="34">
        <v>6800</v>
      </c>
      <c r="U419" s="34"/>
      <c r="V419" s="34">
        <v>141956</v>
      </c>
      <c r="W419" s="34"/>
      <c r="X419" s="34"/>
      <c r="Y419" s="34"/>
      <c r="Z419" s="34"/>
      <c r="AA419" s="34"/>
      <c r="AB419" s="34"/>
      <c r="AC419" s="34">
        <v>605000</v>
      </c>
      <c r="AD419" s="34"/>
      <c r="AE419" s="34"/>
      <c r="AF419" s="34">
        <v>605000</v>
      </c>
      <c r="AG419" s="34"/>
      <c r="AH419" s="34"/>
      <c r="AI419" s="34">
        <v>605000</v>
      </c>
    </row>
    <row r="420" spans="1:35" ht="25.5">
      <c r="A420" s="6" t="s">
        <v>52</v>
      </c>
      <c r="B420" s="87" t="s">
        <v>52</v>
      </c>
      <c r="C420" s="96" t="s">
        <v>7</v>
      </c>
      <c r="D420" s="88">
        <v>4</v>
      </c>
      <c r="E420" s="88">
        <v>11</v>
      </c>
      <c r="F420" s="88">
        <v>1</v>
      </c>
      <c r="G420" s="88">
        <v>921</v>
      </c>
      <c r="H420" s="88"/>
      <c r="I420" s="88"/>
      <c r="J420" s="89"/>
      <c r="K420" s="37">
        <f>K421</f>
        <v>916478.6299999999</v>
      </c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>
        <f>AC421</f>
        <v>921400.08</v>
      </c>
      <c r="AD420" s="37"/>
      <c r="AE420" s="37"/>
      <c r="AF420" s="37">
        <f aca="true" t="shared" si="32" ref="AF420:AI423">AF421</f>
        <v>921400.08</v>
      </c>
      <c r="AG420" s="37"/>
      <c r="AH420" s="37"/>
      <c r="AI420" s="37">
        <f t="shared" si="32"/>
        <v>921400.08</v>
      </c>
    </row>
    <row r="421" spans="1:35" s="3" customFormat="1" ht="88.5" customHeight="1">
      <c r="A421" s="14" t="s">
        <v>144</v>
      </c>
      <c r="B421" s="95" t="s">
        <v>306</v>
      </c>
      <c r="C421" s="96" t="s">
        <v>7</v>
      </c>
      <c r="D421" s="88">
        <v>4</v>
      </c>
      <c r="E421" s="88">
        <v>11</v>
      </c>
      <c r="F421" s="88">
        <v>1</v>
      </c>
      <c r="G421" s="88">
        <v>921</v>
      </c>
      <c r="H421" s="88">
        <v>11230</v>
      </c>
      <c r="I421" s="88">
        <v>81180</v>
      </c>
      <c r="J421" s="89"/>
      <c r="K421" s="37">
        <f>K422</f>
        <v>916478.6299999999</v>
      </c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>
        <f>AC422</f>
        <v>921400.08</v>
      </c>
      <c r="AD421" s="37"/>
      <c r="AE421" s="37"/>
      <c r="AF421" s="37">
        <f t="shared" si="32"/>
        <v>921400.08</v>
      </c>
      <c r="AG421" s="37"/>
      <c r="AH421" s="37"/>
      <c r="AI421" s="37">
        <f t="shared" si="32"/>
        <v>921400.08</v>
      </c>
    </row>
    <row r="422" spans="1:35" ht="38.25">
      <c r="A422" s="9" t="s">
        <v>66</v>
      </c>
      <c r="B422" s="99" t="s">
        <v>66</v>
      </c>
      <c r="C422" s="84" t="s">
        <v>7</v>
      </c>
      <c r="D422" s="85">
        <v>4</v>
      </c>
      <c r="E422" s="85">
        <v>11</v>
      </c>
      <c r="F422" s="85">
        <v>1</v>
      </c>
      <c r="G422" s="85">
        <v>921</v>
      </c>
      <c r="H422" s="85">
        <v>11230</v>
      </c>
      <c r="I422" s="85">
        <v>81180</v>
      </c>
      <c r="J422" s="100">
        <v>600</v>
      </c>
      <c r="K422" s="34">
        <f>K423</f>
        <v>916478.6299999999</v>
      </c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>
        <f>AC423</f>
        <v>921400.08</v>
      </c>
      <c r="AD422" s="34"/>
      <c r="AE422" s="34"/>
      <c r="AF422" s="34">
        <f t="shared" si="32"/>
        <v>921400.08</v>
      </c>
      <c r="AG422" s="34"/>
      <c r="AH422" s="34"/>
      <c r="AI422" s="34">
        <f t="shared" si="32"/>
        <v>921400.08</v>
      </c>
    </row>
    <row r="423" spans="1:35" ht="12.75">
      <c r="A423" s="9" t="s">
        <v>49</v>
      </c>
      <c r="B423" s="99" t="s">
        <v>49</v>
      </c>
      <c r="C423" s="84" t="s">
        <v>7</v>
      </c>
      <c r="D423" s="85">
        <v>4</v>
      </c>
      <c r="E423" s="85">
        <v>11</v>
      </c>
      <c r="F423" s="85">
        <v>1</v>
      </c>
      <c r="G423" s="85">
        <v>921</v>
      </c>
      <c r="H423" s="85">
        <v>11230</v>
      </c>
      <c r="I423" s="85">
        <v>81180</v>
      </c>
      <c r="J423" s="100">
        <v>610</v>
      </c>
      <c r="K423" s="34">
        <f>K424</f>
        <v>916478.6299999999</v>
      </c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>
        <f>AC424</f>
        <v>921400.08</v>
      </c>
      <c r="AD423" s="34"/>
      <c r="AE423" s="34"/>
      <c r="AF423" s="34">
        <f t="shared" si="32"/>
        <v>921400.08</v>
      </c>
      <c r="AG423" s="34"/>
      <c r="AH423" s="34"/>
      <c r="AI423" s="34">
        <f t="shared" si="32"/>
        <v>921400.08</v>
      </c>
    </row>
    <row r="424" spans="1:35" ht="25.5">
      <c r="A424" s="9" t="s">
        <v>81</v>
      </c>
      <c r="B424" s="99" t="s">
        <v>81</v>
      </c>
      <c r="C424" s="84" t="s">
        <v>7</v>
      </c>
      <c r="D424" s="85">
        <v>4</v>
      </c>
      <c r="E424" s="85">
        <v>11</v>
      </c>
      <c r="F424" s="85">
        <v>1</v>
      </c>
      <c r="G424" s="85">
        <v>921</v>
      </c>
      <c r="H424" s="85">
        <v>11230</v>
      </c>
      <c r="I424" s="85">
        <v>81180</v>
      </c>
      <c r="J424" s="100">
        <v>612</v>
      </c>
      <c r="K424" s="34">
        <f>331895.04+453214.79+131368.8</f>
        <v>916478.6299999999</v>
      </c>
      <c r="L424" s="34"/>
      <c r="M424" s="34"/>
      <c r="N424" s="34"/>
      <c r="O424" s="34">
        <v>4921.45</v>
      </c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>
        <v>0</v>
      </c>
      <c r="AB424" s="34"/>
      <c r="AC424" s="34">
        <f>921400.08+AA424</f>
        <v>921400.08</v>
      </c>
      <c r="AD424" s="34"/>
      <c r="AE424" s="34"/>
      <c r="AF424" s="34">
        <v>921400.08</v>
      </c>
      <c r="AG424" s="34"/>
      <c r="AH424" s="34"/>
      <c r="AI424" s="34">
        <v>921400.08</v>
      </c>
    </row>
    <row r="425" spans="1:35" ht="51">
      <c r="A425" s="6" t="s">
        <v>90</v>
      </c>
      <c r="B425" s="87" t="s">
        <v>90</v>
      </c>
      <c r="C425" s="88" t="s">
        <v>70</v>
      </c>
      <c r="D425" s="88"/>
      <c r="E425" s="88"/>
      <c r="F425" s="88"/>
      <c r="G425" s="88"/>
      <c r="H425" s="88"/>
      <c r="I425" s="88"/>
      <c r="J425" s="89"/>
      <c r="K425" s="37">
        <f>K426</f>
        <v>8989248.55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>
        <f>AC426</f>
        <v>17433039.53</v>
      </c>
      <c r="AD425" s="37"/>
      <c r="AE425" s="37"/>
      <c r="AF425" s="37">
        <f>AF426</f>
        <v>7657185.53</v>
      </c>
      <c r="AG425" s="37"/>
      <c r="AH425" s="37"/>
      <c r="AI425" s="37">
        <f>AI426</f>
        <v>7657185.53</v>
      </c>
    </row>
    <row r="426" spans="1:35" ht="60" customHeight="1">
      <c r="A426" s="6" t="s">
        <v>172</v>
      </c>
      <c r="B426" s="87" t="s">
        <v>172</v>
      </c>
      <c r="C426" s="88" t="s">
        <v>70</v>
      </c>
      <c r="D426" s="88">
        <v>0</v>
      </c>
      <c r="E426" s="88">
        <v>11</v>
      </c>
      <c r="F426" s="88"/>
      <c r="G426" s="88"/>
      <c r="H426" s="88"/>
      <c r="I426" s="88"/>
      <c r="J426" s="89"/>
      <c r="K426" s="37">
        <f>K427</f>
        <v>8989248.55</v>
      </c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>
        <f>AC427</f>
        <v>17433039.53</v>
      </c>
      <c r="AD426" s="37"/>
      <c r="AE426" s="37"/>
      <c r="AF426" s="37">
        <f>AF427</f>
        <v>7657185.53</v>
      </c>
      <c r="AG426" s="37"/>
      <c r="AH426" s="37"/>
      <c r="AI426" s="37">
        <f>AI427</f>
        <v>7657185.53</v>
      </c>
    </row>
    <row r="427" spans="1:35" ht="25.5">
      <c r="A427" s="6" t="s">
        <v>51</v>
      </c>
      <c r="B427" s="87" t="s">
        <v>51</v>
      </c>
      <c r="C427" s="88" t="s">
        <v>70</v>
      </c>
      <c r="D427" s="88">
        <v>0</v>
      </c>
      <c r="E427" s="88">
        <v>11</v>
      </c>
      <c r="F427" s="88">
        <v>1</v>
      </c>
      <c r="G427" s="88">
        <v>903</v>
      </c>
      <c r="H427" s="88"/>
      <c r="I427" s="88"/>
      <c r="J427" s="89"/>
      <c r="K427" s="37">
        <f>K428+K446+K442</f>
        <v>8989248.55</v>
      </c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>
        <f>AC428+AC446+AC442+AC453</f>
        <v>17433039.53</v>
      </c>
      <c r="AD427" s="37"/>
      <c r="AE427" s="37"/>
      <c r="AF427" s="37">
        <f>AF428+AF446+AF442+AF453</f>
        <v>7657185.53</v>
      </c>
      <c r="AG427" s="37"/>
      <c r="AH427" s="37"/>
      <c r="AI427" s="37">
        <f>AI428+AI446+AI442+AI453</f>
        <v>7657185.53</v>
      </c>
    </row>
    <row r="428" spans="1:35" s="3" customFormat="1" ht="38.25">
      <c r="A428" s="11" t="s">
        <v>58</v>
      </c>
      <c r="B428" s="95" t="s">
        <v>58</v>
      </c>
      <c r="C428" s="88" t="s">
        <v>70</v>
      </c>
      <c r="D428" s="88">
        <v>0</v>
      </c>
      <c r="E428" s="88">
        <v>11</v>
      </c>
      <c r="F428" s="88">
        <v>1</v>
      </c>
      <c r="G428" s="88">
        <v>903</v>
      </c>
      <c r="H428" s="88">
        <v>10040</v>
      </c>
      <c r="I428" s="88">
        <v>80040</v>
      </c>
      <c r="J428" s="93"/>
      <c r="K428" s="37">
        <f>K429+K434+K437</f>
        <v>6600248.550000001</v>
      </c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37">
        <f>AC429+AC434+AC437</f>
        <v>5896858.53</v>
      </c>
      <c r="AD428" s="37"/>
      <c r="AE428" s="37"/>
      <c r="AF428" s="37">
        <f>AF429+AF434+AF437</f>
        <v>5896858.53</v>
      </c>
      <c r="AG428" s="37"/>
      <c r="AH428" s="37"/>
      <c r="AI428" s="37">
        <f>AI429+AI434+AI437</f>
        <v>5896858.53</v>
      </c>
    </row>
    <row r="429" spans="1:35" ht="76.5">
      <c r="A429" s="5" t="s">
        <v>8</v>
      </c>
      <c r="B429" s="99" t="s">
        <v>8</v>
      </c>
      <c r="C429" s="85" t="s">
        <v>70</v>
      </c>
      <c r="D429" s="85">
        <v>0</v>
      </c>
      <c r="E429" s="85">
        <v>11</v>
      </c>
      <c r="F429" s="85">
        <v>1</v>
      </c>
      <c r="G429" s="85">
        <v>903</v>
      </c>
      <c r="H429" s="85">
        <v>10040</v>
      </c>
      <c r="I429" s="85">
        <v>80040</v>
      </c>
      <c r="J429" s="100" t="s">
        <v>9</v>
      </c>
      <c r="K429" s="34">
        <f>K430</f>
        <v>5079170.4</v>
      </c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>
        <f>AC430</f>
        <v>5308107.38</v>
      </c>
      <c r="AD429" s="34"/>
      <c r="AE429" s="34"/>
      <c r="AF429" s="34">
        <f>AF430</f>
        <v>5308107.38</v>
      </c>
      <c r="AG429" s="34"/>
      <c r="AH429" s="34"/>
      <c r="AI429" s="34">
        <f>AI430</f>
        <v>5308107.38</v>
      </c>
    </row>
    <row r="430" spans="1:35" ht="38.25">
      <c r="A430" s="5" t="s">
        <v>10</v>
      </c>
      <c r="B430" s="99" t="s">
        <v>10</v>
      </c>
      <c r="C430" s="85" t="s">
        <v>70</v>
      </c>
      <c r="D430" s="85">
        <v>0</v>
      </c>
      <c r="E430" s="85">
        <v>11</v>
      </c>
      <c r="F430" s="85">
        <v>1</v>
      </c>
      <c r="G430" s="85">
        <v>903</v>
      </c>
      <c r="H430" s="85">
        <v>10040</v>
      </c>
      <c r="I430" s="85">
        <v>80040</v>
      </c>
      <c r="J430" s="100" t="s">
        <v>11</v>
      </c>
      <c r="K430" s="34">
        <f>K431+K432+K433</f>
        <v>5079170.4</v>
      </c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>
        <f>AC431+AC432+AC433</f>
        <v>5308107.38</v>
      </c>
      <c r="AD430" s="34"/>
      <c r="AE430" s="34"/>
      <c r="AF430" s="34">
        <f>AF431+AF432+AF433</f>
        <v>5308107.38</v>
      </c>
      <c r="AG430" s="34"/>
      <c r="AH430" s="34"/>
      <c r="AI430" s="34">
        <f>AI431+AI432+AI433</f>
        <v>5308107.38</v>
      </c>
    </row>
    <row r="431" spans="1:35" ht="25.5">
      <c r="A431" s="5" t="s">
        <v>131</v>
      </c>
      <c r="B431" s="99" t="s">
        <v>131</v>
      </c>
      <c r="C431" s="85" t="s">
        <v>70</v>
      </c>
      <c r="D431" s="85">
        <v>0</v>
      </c>
      <c r="E431" s="85">
        <v>11</v>
      </c>
      <c r="F431" s="85">
        <v>1</v>
      </c>
      <c r="G431" s="85">
        <v>903</v>
      </c>
      <c r="H431" s="85">
        <v>10040</v>
      </c>
      <c r="I431" s="85">
        <v>80040</v>
      </c>
      <c r="J431" s="100">
        <v>121</v>
      </c>
      <c r="K431" s="34">
        <v>3772212.29</v>
      </c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>
        <v>3948047.15</v>
      </c>
      <c r="AD431" s="34"/>
      <c r="AE431" s="34"/>
      <c r="AF431" s="34">
        <v>3948047.15</v>
      </c>
      <c r="AG431" s="34"/>
      <c r="AH431" s="34"/>
      <c r="AI431" s="34">
        <v>3948047.15</v>
      </c>
    </row>
    <row r="432" spans="1:35" ht="51">
      <c r="A432" s="5" t="s">
        <v>57</v>
      </c>
      <c r="B432" s="99" t="s">
        <v>57</v>
      </c>
      <c r="C432" s="85" t="s">
        <v>70</v>
      </c>
      <c r="D432" s="85">
        <v>0</v>
      </c>
      <c r="E432" s="85">
        <v>11</v>
      </c>
      <c r="F432" s="85">
        <v>1</v>
      </c>
      <c r="G432" s="85">
        <v>903</v>
      </c>
      <c r="H432" s="85">
        <v>10040</v>
      </c>
      <c r="I432" s="85">
        <v>80040</v>
      </c>
      <c r="J432" s="100">
        <v>122</v>
      </c>
      <c r="K432" s="34">
        <v>130000</v>
      </c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>
        <v>130000</v>
      </c>
      <c r="AD432" s="34"/>
      <c r="AE432" s="34"/>
      <c r="AF432" s="34">
        <v>130000</v>
      </c>
      <c r="AG432" s="34"/>
      <c r="AH432" s="34"/>
      <c r="AI432" s="34">
        <v>130000</v>
      </c>
    </row>
    <row r="433" spans="1:35" ht="63.75">
      <c r="A433" s="5" t="s">
        <v>132</v>
      </c>
      <c r="B433" s="99" t="s">
        <v>132</v>
      </c>
      <c r="C433" s="85" t="s">
        <v>70</v>
      </c>
      <c r="D433" s="85">
        <v>0</v>
      </c>
      <c r="E433" s="85">
        <v>11</v>
      </c>
      <c r="F433" s="85">
        <v>1</v>
      </c>
      <c r="G433" s="85">
        <v>903</v>
      </c>
      <c r="H433" s="85">
        <v>10040</v>
      </c>
      <c r="I433" s="85">
        <v>80040</v>
      </c>
      <c r="J433" s="100">
        <v>129</v>
      </c>
      <c r="K433" s="34">
        <v>1176958.11</v>
      </c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>
        <v>1230060.23</v>
      </c>
      <c r="AD433" s="34"/>
      <c r="AE433" s="34"/>
      <c r="AF433" s="34">
        <v>1230060.23</v>
      </c>
      <c r="AG433" s="34"/>
      <c r="AH433" s="34"/>
      <c r="AI433" s="34">
        <v>1230060.23</v>
      </c>
    </row>
    <row r="434" spans="1:35" ht="38.25">
      <c r="A434" s="5" t="s">
        <v>133</v>
      </c>
      <c r="B434" s="99" t="s">
        <v>133</v>
      </c>
      <c r="C434" s="85" t="s">
        <v>70</v>
      </c>
      <c r="D434" s="85">
        <v>0</v>
      </c>
      <c r="E434" s="85">
        <v>11</v>
      </c>
      <c r="F434" s="85">
        <v>1</v>
      </c>
      <c r="G434" s="85">
        <v>903</v>
      </c>
      <c r="H434" s="85">
        <v>10040</v>
      </c>
      <c r="I434" s="85">
        <v>80040</v>
      </c>
      <c r="J434" s="100">
        <v>200</v>
      </c>
      <c r="K434" s="34">
        <f>K435</f>
        <v>588751.15</v>
      </c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>
        <f>AC435</f>
        <v>588751.15</v>
      </c>
      <c r="AD434" s="34"/>
      <c r="AE434" s="34"/>
      <c r="AF434" s="34">
        <f>AF435</f>
        <v>588751.15</v>
      </c>
      <c r="AG434" s="34"/>
      <c r="AH434" s="34"/>
      <c r="AI434" s="34">
        <f>AI435</f>
        <v>588751.15</v>
      </c>
    </row>
    <row r="435" spans="1:35" ht="42.75" customHeight="1">
      <c r="A435" s="5" t="s">
        <v>13</v>
      </c>
      <c r="B435" s="99" t="s">
        <v>13</v>
      </c>
      <c r="C435" s="85" t="s">
        <v>70</v>
      </c>
      <c r="D435" s="85">
        <v>0</v>
      </c>
      <c r="E435" s="85">
        <v>11</v>
      </c>
      <c r="F435" s="85">
        <v>1</v>
      </c>
      <c r="G435" s="85">
        <v>903</v>
      </c>
      <c r="H435" s="85">
        <v>10040</v>
      </c>
      <c r="I435" s="85">
        <v>80040</v>
      </c>
      <c r="J435" s="100">
        <v>240</v>
      </c>
      <c r="K435" s="34">
        <f>K436</f>
        <v>588751.15</v>
      </c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>
        <f>AC436</f>
        <v>588751.15</v>
      </c>
      <c r="AD435" s="34"/>
      <c r="AE435" s="34"/>
      <c r="AF435" s="34">
        <f>AF436</f>
        <v>588751.15</v>
      </c>
      <c r="AG435" s="34"/>
      <c r="AH435" s="34"/>
      <c r="AI435" s="34">
        <f>AI436</f>
        <v>588751.15</v>
      </c>
    </row>
    <row r="436" spans="1:35" ht="38.25">
      <c r="A436" s="9" t="s">
        <v>134</v>
      </c>
      <c r="B436" s="99" t="s">
        <v>134</v>
      </c>
      <c r="C436" s="85" t="s">
        <v>70</v>
      </c>
      <c r="D436" s="85">
        <v>0</v>
      </c>
      <c r="E436" s="85">
        <v>11</v>
      </c>
      <c r="F436" s="85">
        <v>1</v>
      </c>
      <c r="G436" s="85">
        <v>903</v>
      </c>
      <c r="H436" s="85">
        <v>10040</v>
      </c>
      <c r="I436" s="85">
        <v>80040</v>
      </c>
      <c r="J436" s="100">
        <v>244</v>
      </c>
      <c r="K436" s="34">
        <v>588751.15</v>
      </c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>
        <v>588751.15</v>
      </c>
      <c r="AD436" s="34"/>
      <c r="AE436" s="34"/>
      <c r="AF436" s="34">
        <v>588751.15</v>
      </c>
      <c r="AG436" s="34"/>
      <c r="AH436" s="34"/>
      <c r="AI436" s="34">
        <v>588751.15</v>
      </c>
    </row>
    <row r="437" spans="1:35" ht="12.75" hidden="1">
      <c r="A437" s="5" t="s">
        <v>15</v>
      </c>
      <c r="B437" s="99" t="s">
        <v>15</v>
      </c>
      <c r="C437" s="85" t="s">
        <v>70</v>
      </c>
      <c r="D437" s="85">
        <v>0</v>
      </c>
      <c r="E437" s="85">
        <v>11</v>
      </c>
      <c r="F437" s="85">
        <v>1</v>
      </c>
      <c r="G437" s="85">
        <v>903</v>
      </c>
      <c r="H437" s="85">
        <v>10040</v>
      </c>
      <c r="I437" s="85">
        <v>80040</v>
      </c>
      <c r="J437" s="100">
        <v>800</v>
      </c>
      <c r="K437" s="34">
        <f>K438</f>
        <v>932327</v>
      </c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>
        <f>AC438</f>
        <v>0</v>
      </c>
      <c r="AD437" s="34"/>
      <c r="AE437" s="34"/>
      <c r="AF437" s="34">
        <f>AF438</f>
        <v>0</v>
      </c>
      <c r="AG437" s="34"/>
      <c r="AH437" s="34"/>
      <c r="AI437" s="34">
        <f>AI438</f>
        <v>0</v>
      </c>
    </row>
    <row r="438" spans="1:35" ht="12.75" hidden="1">
      <c r="A438" s="5" t="s">
        <v>42</v>
      </c>
      <c r="B438" s="99" t="s">
        <v>42</v>
      </c>
      <c r="C438" s="85" t="s">
        <v>70</v>
      </c>
      <c r="D438" s="85">
        <v>0</v>
      </c>
      <c r="E438" s="85">
        <v>11</v>
      </c>
      <c r="F438" s="85">
        <v>1</v>
      </c>
      <c r="G438" s="85">
        <v>903</v>
      </c>
      <c r="H438" s="85">
        <v>10040</v>
      </c>
      <c r="I438" s="85">
        <v>80040</v>
      </c>
      <c r="J438" s="100">
        <v>850</v>
      </c>
      <c r="K438" s="34">
        <f>K439+K440+K441</f>
        <v>932327</v>
      </c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>
        <f>AC439+AC440+AC441</f>
        <v>0</v>
      </c>
      <c r="AD438" s="34"/>
      <c r="AE438" s="34"/>
      <c r="AF438" s="34">
        <f>AF439+AF440+AF441</f>
        <v>0</v>
      </c>
      <c r="AG438" s="34"/>
      <c r="AH438" s="34"/>
      <c r="AI438" s="34">
        <f>AI439+AI440+AI441</f>
        <v>0</v>
      </c>
    </row>
    <row r="439" spans="1:35" ht="25.5" hidden="1">
      <c r="A439" s="5" t="s">
        <v>17</v>
      </c>
      <c r="B439" s="99" t="s">
        <v>17</v>
      </c>
      <c r="C439" s="85" t="s">
        <v>70</v>
      </c>
      <c r="D439" s="85">
        <v>0</v>
      </c>
      <c r="E439" s="85">
        <v>11</v>
      </c>
      <c r="F439" s="85">
        <v>1</v>
      </c>
      <c r="G439" s="85">
        <v>903</v>
      </c>
      <c r="H439" s="85">
        <v>10040</v>
      </c>
      <c r="I439" s="85">
        <v>80040</v>
      </c>
      <c r="J439" s="100">
        <v>851</v>
      </c>
      <c r="K439" s="34">
        <v>930127</v>
      </c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>
        <v>0</v>
      </c>
      <c r="AD439" s="34"/>
      <c r="AE439" s="34"/>
      <c r="AF439" s="34">
        <v>0</v>
      </c>
      <c r="AG439" s="34"/>
      <c r="AH439" s="34"/>
      <c r="AI439" s="34">
        <v>0</v>
      </c>
    </row>
    <row r="440" spans="1:35" ht="12.75" hidden="1">
      <c r="A440" s="5" t="s">
        <v>137</v>
      </c>
      <c r="B440" s="99" t="s">
        <v>137</v>
      </c>
      <c r="C440" s="85" t="s">
        <v>70</v>
      </c>
      <c r="D440" s="85">
        <v>0</v>
      </c>
      <c r="E440" s="85">
        <v>11</v>
      </c>
      <c r="F440" s="85">
        <v>1</v>
      </c>
      <c r="G440" s="85">
        <v>903</v>
      </c>
      <c r="H440" s="85">
        <v>10040</v>
      </c>
      <c r="I440" s="85">
        <v>80040</v>
      </c>
      <c r="J440" s="100">
        <v>852</v>
      </c>
      <c r="K440" s="34">
        <v>2200</v>
      </c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>
        <v>0</v>
      </c>
      <c r="AD440" s="34"/>
      <c r="AE440" s="34"/>
      <c r="AF440" s="34">
        <v>0</v>
      </c>
      <c r="AG440" s="34"/>
      <c r="AH440" s="34"/>
      <c r="AI440" s="34">
        <v>0</v>
      </c>
    </row>
    <row r="441" spans="1:35" ht="12.75" hidden="1">
      <c r="A441" s="5" t="s">
        <v>215</v>
      </c>
      <c r="B441" s="99" t="s">
        <v>215</v>
      </c>
      <c r="C441" s="85" t="s">
        <v>70</v>
      </c>
      <c r="D441" s="85">
        <v>0</v>
      </c>
      <c r="E441" s="85">
        <v>11</v>
      </c>
      <c r="F441" s="85">
        <v>1</v>
      </c>
      <c r="G441" s="85">
        <v>903</v>
      </c>
      <c r="H441" s="85">
        <v>10040</v>
      </c>
      <c r="I441" s="85">
        <v>10040</v>
      </c>
      <c r="J441" s="100">
        <v>853</v>
      </c>
      <c r="K441" s="34">
        <v>0</v>
      </c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>
        <v>0</v>
      </c>
      <c r="AD441" s="34"/>
      <c r="AE441" s="34"/>
      <c r="AF441" s="34">
        <v>0</v>
      </c>
      <c r="AG441" s="34"/>
      <c r="AH441" s="34"/>
      <c r="AI441" s="34">
        <v>0</v>
      </c>
    </row>
    <row r="442" spans="1:35" s="28" customFormat="1" ht="38.25">
      <c r="A442" s="69" t="s">
        <v>228</v>
      </c>
      <c r="B442" s="95" t="s">
        <v>228</v>
      </c>
      <c r="C442" s="88" t="s">
        <v>70</v>
      </c>
      <c r="D442" s="88">
        <v>0</v>
      </c>
      <c r="E442" s="88">
        <v>11</v>
      </c>
      <c r="F442" s="88">
        <v>1</v>
      </c>
      <c r="G442" s="88">
        <v>903</v>
      </c>
      <c r="H442" s="88">
        <v>10042</v>
      </c>
      <c r="I442" s="88">
        <v>80070</v>
      </c>
      <c r="J442" s="93"/>
      <c r="K442" s="37">
        <f>K443</f>
        <v>39000</v>
      </c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37">
        <f>AC443</f>
        <v>39000</v>
      </c>
      <c r="AD442" s="37"/>
      <c r="AE442" s="37"/>
      <c r="AF442" s="37">
        <f>AF443</f>
        <v>39000</v>
      </c>
      <c r="AG442" s="37"/>
      <c r="AH442" s="37"/>
      <c r="AI442" s="37">
        <f>AI443</f>
        <v>39000</v>
      </c>
    </row>
    <row r="443" spans="1:35" ht="38.25">
      <c r="A443" s="5" t="s">
        <v>133</v>
      </c>
      <c r="B443" s="99" t="s">
        <v>133</v>
      </c>
      <c r="C443" s="85" t="s">
        <v>70</v>
      </c>
      <c r="D443" s="85">
        <v>0</v>
      </c>
      <c r="E443" s="85">
        <v>11</v>
      </c>
      <c r="F443" s="85">
        <v>1</v>
      </c>
      <c r="G443" s="85">
        <v>903</v>
      </c>
      <c r="H443" s="85">
        <v>10042</v>
      </c>
      <c r="I443" s="85">
        <v>80070</v>
      </c>
      <c r="J443" s="100" t="s">
        <v>12</v>
      </c>
      <c r="K443" s="34">
        <f>K444</f>
        <v>39000</v>
      </c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>
        <f>AC444</f>
        <v>39000</v>
      </c>
      <c r="AD443" s="34"/>
      <c r="AE443" s="34"/>
      <c r="AF443" s="34">
        <f>AF444</f>
        <v>39000</v>
      </c>
      <c r="AG443" s="34"/>
      <c r="AH443" s="34"/>
      <c r="AI443" s="34">
        <f>AI444</f>
        <v>39000</v>
      </c>
    </row>
    <row r="444" spans="1:35" ht="38.25">
      <c r="A444" s="5" t="s">
        <v>13</v>
      </c>
      <c r="B444" s="99" t="s">
        <v>13</v>
      </c>
      <c r="C444" s="85" t="s">
        <v>70</v>
      </c>
      <c r="D444" s="85">
        <v>0</v>
      </c>
      <c r="E444" s="85">
        <v>11</v>
      </c>
      <c r="F444" s="85">
        <v>1</v>
      </c>
      <c r="G444" s="85">
        <v>903</v>
      </c>
      <c r="H444" s="85">
        <v>10042</v>
      </c>
      <c r="I444" s="85">
        <v>80070</v>
      </c>
      <c r="J444" s="100" t="s">
        <v>14</v>
      </c>
      <c r="K444" s="34">
        <f>K445</f>
        <v>39000</v>
      </c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>
        <f>AC445</f>
        <v>39000</v>
      </c>
      <c r="AD444" s="34"/>
      <c r="AE444" s="34"/>
      <c r="AF444" s="34">
        <f>AF445</f>
        <v>39000</v>
      </c>
      <c r="AG444" s="34"/>
      <c r="AH444" s="34"/>
      <c r="AI444" s="34">
        <f>AI445</f>
        <v>39000</v>
      </c>
    </row>
    <row r="445" spans="1:35" ht="38.25">
      <c r="A445" s="9" t="s">
        <v>134</v>
      </c>
      <c r="B445" s="99" t="s">
        <v>134</v>
      </c>
      <c r="C445" s="85" t="s">
        <v>70</v>
      </c>
      <c r="D445" s="85">
        <v>0</v>
      </c>
      <c r="E445" s="85">
        <v>11</v>
      </c>
      <c r="F445" s="85">
        <v>1</v>
      </c>
      <c r="G445" s="85">
        <v>903</v>
      </c>
      <c r="H445" s="85">
        <v>10042</v>
      </c>
      <c r="I445" s="85">
        <v>80070</v>
      </c>
      <c r="J445" s="100">
        <v>244</v>
      </c>
      <c r="K445" s="34">
        <v>39000</v>
      </c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 t="s">
        <v>268</v>
      </c>
      <c r="Z445" s="34"/>
      <c r="AA445" s="34"/>
      <c r="AB445" s="34"/>
      <c r="AC445" s="34">
        <v>39000</v>
      </c>
      <c r="AD445" s="34"/>
      <c r="AE445" s="34"/>
      <c r="AF445" s="34">
        <v>39000</v>
      </c>
      <c r="AG445" s="34"/>
      <c r="AH445" s="34"/>
      <c r="AI445" s="34">
        <v>39000</v>
      </c>
    </row>
    <row r="446" spans="1:35" s="28" customFormat="1" ht="42.75" customHeight="1">
      <c r="A446" s="77" t="s">
        <v>63</v>
      </c>
      <c r="B446" s="95" t="s">
        <v>300</v>
      </c>
      <c r="C446" s="88" t="s">
        <v>70</v>
      </c>
      <c r="D446" s="88">
        <v>0</v>
      </c>
      <c r="E446" s="88">
        <v>11</v>
      </c>
      <c r="F446" s="88">
        <v>1</v>
      </c>
      <c r="G446" s="88">
        <v>903</v>
      </c>
      <c r="H446" s="88">
        <v>13000</v>
      </c>
      <c r="I446" s="88">
        <v>80900</v>
      </c>
      <c r="J446" s="93"/>
      <c r="K446" s="37">
        <f>K447+K450</f>
        <v>2350000</v>
      </c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37">
        <f>AC447+AC450</f>
        <v>10564854</v>
      </c>
      <c r="AD446" s="37"/>
      <c r="AE446" s="37"/>
      <c r="AF446" s="37">
        <f>AF447+AF450</f>
        <v>789000</v>
      </c>
      <c r="AG446" s="37"/>
      <c r="AH446" s="37"/>
      <c r="AI446" s="37">
        <f>AI447+AI450</f>
        <v>789000</v>
      </c>
    </row>
    <row r="447" spans="1:35" ht="38.25">
      <c r="A447" s="5" t="s">
        <v>133</v>
      </c>
      <c r="B447" s="99" t="s">
        <v>133</v>
      </c>
      <c r="C447" s="85" t="s">
        <v>70</v>
      </c>
      <c r="D447" s="85">
        <v>0</v>
      </c>
      <c r="E447" s="85">
        <v>11</v>
      </c>
      <c r="F447" s="85">
        <v>1</v>
      </c>
      <c r="G447" s="85">
        <v>903</v>
      </c>
      <c r="H447" s="85">
        <v>13000</v>
      </c>
      <c r="I447" s="85">
        <v>80900</v>
      </c>
      <c r="J447" s="100" t="s">
        <v>12</v>
      </c>
      <c r="K447" s="34">
        <f>K448</f>
        <v>2350000</v>
      </c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>
        <f>AC448</f>
        <v>1999999.83</v>
      </c>
      <c r="AD447" s="34"/>
      <c r="AE447" s="34"/>
      <c r="AF447" s="34">
        <f>AF448</f>
        <v>789000</v>
      </c>
      <c r="AG447" s="34"/>
      <c r="AH447" s="34"/>
      <c r="AI447" s="34">
        <f>AI448</f>
        <v>789000</v>
      </c>
    </row>
    <row r="448" spans="1:35" ht="38.25">
      <c r="A448" s="5" t="s">
        <v>13</v>
      </c>
      <c r="B448" s="99" t="s">
        <v>13</v>
      </c>
      <c r="C448" s="85" t="s">
        <v>70</v>
      </c>
      <c r="D448" s="85">
        <v>0</v>
      </c>
      <c r="E448" s="85">
        <v>11</v>
      </c>
      <c r="F448" s="85">
        <v>1</v>
      </c>
      <c r="G448" s="85">
        <v>903</v>
      </c>
      <c r="H448" s="85">
        <v>13000</v>
      </c>
      <c r="I448" s="85">
        <v>80900</v>
      </c>
      <c r="J448" s="100" t="s">
        <v>14</v>
      </c>
      <c r="K448" s="34">
        <f>K449</f>
        <v>2350000</v>
      </c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>
        <f>AC449</f>
        <v>1999999.83</v>
      </c>
      <c r="AD448" s="34"/>
      <c r="AE448" s="34"/>
      <c r="AF448" s="34">
        <f>AF449</f>
        <v>789000</v>
      </c>
      <c r="AG448" s="34"/>
      <c r="AH448" s="34"/>
      <c r="AI448" s="34">
        <f>AI449</f>
        <v>789000</v>
      </c>
    </row>
    <row r="449" spans="1:35" s="3" customFormat="1" ht="38.25">
      <c r="A449" s="9" t="s">
        <v>134</v>
      </c>
      <c r="B449" s="99" t="s">
        <v>134</v>
      </c>
      <c r="C449" s="85" t="s">
        <v>70</v>
      </c>
      <c r="D449" s="85">
        <v>0</v>
      </c>
      <c r="E449" s="85">
        <v>11</v>
      </c>
      <c r="F449" s="85">
        <v>1</v>
      </c>
      <c r="G449" s="85">
        <v>903</v>
      </c>
      <c r="H449" s="85">
        <v>13000</v>
      </c>
      <c r="I449" s="85">
        <v>80900</v>
      </c>
      <c r="J449" s="100">
        <v>244</v>
      </c>
      <c r="K449" s="34">
        <v>2350000</v>
      </c>
      <c r="L449" s="34">
        <v>1500000</v>
      </c>
      <c r="M449" s="34"/>
      <c r="N449" s="34">
        <v>200000</v>
      </c>
      <c r="O449" s="34">
        <v>-111860.13</v>
      </c>
      <c r="P449" s="34"/>
      <c r="Q449" s="34">
        <v>-500000</v>
      </c>
      <c r="R449" s="34"/>
      <c r="S449" s="34"/>
      <c r="T449" s="34"/>
      <c r="U449" s="34"/>
      <c r="V449" s="34">
        <v>-730060</v>
      </c>
      <c r="W449" s="34"/>
      <c r="X449" s="34"/>
      <c r="Y449" s="34">
        <v>-0.17</v>
      </c>
      <c r="Z449" s="34"/>
      <c r="AA449" s="34"/>
      <c r="AB449" s="34"/>
      <c r="AC449" s="34">
        <f>2000000+Y449</f>
        <v>1999999.83</v>
      </c>
      <c r="AD449" s="34"/>
      <c r="AE449" s="34"/>
      <c r="AF449" s="34">
        <v>789000</v>
      </c>
      <c r="AG449" s="34"/>
      <c r="AH449" s="34"/>
      <c r="AI449" s="34">
        <v>789000</v>
      </c>
    </row>
    <row r="450" spans="1:35" ht="12.75">
      <c r="A450" s="5" t="s">
        <v>15</v>
      </c>
      <c r="B450" s="99" t="s">
        <v>15</v>
      </c>
      <c r="C450" s="85" t="s">
        <v>70</v>
      </c>
      <c r="D450" s="85">
        <v>0</v>
      </c>
      <c r="E450" s="85">
        <v>11</v>
      </c>
      <c r="F450" s="85">
        <v>1</v>
      </c>
      <c r="G450" s="85">
        <v>903</v>
      </c>
      <c r="H450" s="85">
        <v>13000</v>
      </c>
      <c r="I450" s="85">
        <v>80900</v>
      </c>
      <c r="J450" s="100">
        <v>800</v>
      </c>
      <c r="K450" s="34">
        <f>K451</f>
        <v>0</v>
      </c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>
        <f>AC451</f>
        <v>8564854.17</v>
      </c>
      <c r="AD450" s="34"/>
      <c r="AE450" s="34"/>
      <c r="AF450" s="176">
        <f>AF451</f>
        <v>0</v>
      </c>
      <c r="AG450" s="176"/>
      <c r="AH450" s="176"/>
      <c r="AI450" s="176">
        <f>AI451</f>
        <v>0</v>
      </c>
    </row>
    <row r="451" spans="1:35" s="3" customFormat="1" ht="12.75">
      <c r="A451" s="5" t="s">
        <v>200</v>
      </c>
      <c r="B451" s="99" t="s">
        <v>200</v>
      </c>
      <c r="C451" s="85" t="s">
        <v>70</v>
      </c>
      <c r="D451" s="85">
        <v>0</v>
      </c>
      <c r="E451" s="85">
        <v>11</v>
      </c>
      <c r="F451" s="85">
        <v>1</v>
      </c>
      <c r="G451" s="85">
        <v>903</v>
      </c>
      <c r="H451" s="85">
        <v>13000</v>
      </c>
      <c r="I451" s="85">
        <v>80900</v>
      </c>
      <c r="J451" s="100">
        <v>830</v>
      </c>
      <c r="K451" s="34">
        <f>K452</f>
        <v>0</v>
      </c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>
        <f>AC452</f>
        <v>8564854.17</v>
      </c>
      <c r="AD451" s="34"/>
      <c r="AE451" s="34"/>
      <c r="AF451" s="176">
        <f>AF452</f>
        <v>0</v>
      </c>
      <c r="AG451" s="176"/>
      <c r="AH451" s="176"/>
      <c r="AI451" s="176">
        <f>AI452</f>
        <v>0</v>
      </c>
    </row>
    <row r="452" spans="1:35" s="3" customFormat="1" ht="134.25" customHeight="1">
      <c r="A452" s="5" t="s">
        <v>201</v>
      </c>
      <c r="B452" s="99" t="s">
        <v>201</v>
      </c>
      <c r="C452" s="85" t="s">
        <v>70</v>
      </c>
      <c r="D452" s="85">
        <v>0</v>
      </c>
      <c r="E452" s="85">
        <v>11</v>
      </c>
      <c r="F452" s="85">
        <v>1</v>
      </c>
      <c r="G452" s="85">
        <v>903</v>
      </c>
      <c r="H452" s="85">
        <v>13000</v>
      </c>
      <c r="I452" s="85">
        <v>80900</v>
      </c>
      <c r="J452" s="100">
        <v>831</v>
      </c>
      <c r="K452" s="34">
        <v>0</v>
      </c>
      <c r="L452" s="34"/>
      <c r="M452" s="34"/>
      <c r="N452" s="34"/>
      <c r="O452" s="34">
        <v>111860.13</v>
      </c>
      <c r="P452" s="34"/>
      <c r="Q452" s="34"/>
      <c r="R452" s="34"/>
      <c r="S452" s="34"/>
      <c r="T452" s="34"/>
      <c r="U452" s="34"/>
      <c r="V452" s="34"/>
      <c r="W452" s="34"/>
      <c r="X452" s="34"/>
      <c r="Y452" s="34">
        <v>0.17</v>
      </c>
      <c r="Z452" s="34"/>
      <c r="AA452" s="34"/>
      <c r="AB452" s="34"/>
      <c r="AC452" s="34">
        <f>8564854+Y452</f>
        <v>8564854.17</v>
      </c>
      <c r="AD452" s="34"/>
      <c r="AE452" s="34"/>
      <c r="AF452" s="176">
        <v>0</v>
      </c>
      <c r="AG452" s="176"/>
      <c r="AH452" s="176"/>
      <c r="AI452" s="176">
        <v>0</v>
      </c>
    </row>
    <row r="453" spans="1:35" s="3" customFormat="1" ht="33" customHeight="1">
      <c r="A453" s="6"/>
      <c r="B453" s="87" t="s">
        <v>321</v>
      </c>
      <c r="C453" s="88" t="s">
        <v>70</v>
      </c>
      <c r="D453" s="88">
        <v>0</v>
      </c>
      <c r="E453" s="88">
        <v>11</v>
      </c>
      <c r="F453" s="88">
        <v>1</v>
      </c>
      <c r="G453" s="88">
        <v>903</v>
      </c>
      <c r="H453" s="88"/>
      <c r="I453" s="88">
        <v>83360</v>
      </c>
      <c r="J453" s="89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>
        <f>AC454</f>
        <v>932327</v>
      </c>
      <c r="AD453" s="37"/>
      <c r="AE453" s="37"/>
      <c r="AF453" s="37">
        <f>AF454</f>
        <v>932327</v>
      </c>
      <c r="AG453" s="37"/>
      <c r="AH453" s="37"/>
      <c r="AI453" s="37">
        <f>AI454</f>
        <v>932327</v>
      </c>
    </row>
    <row r="454" spans="1:35" s="3" customFormat="1" ht="12.75">
      <c r="A454" s="5"/>
      <c r="B454" s="99" t="s">
        <v>15</v>
      </c>
      <c r="C454" s="85" t="s">
        <v>70</v>
      </c>
      <c r="D454" s="85">
        <v>0</v>
      </c>
      <c r="E454" s="85">
        <v>11</v>
      </c>
      <c r="F454" s="85">
        <v>1</v>
      </c>
      <c r="G454" s="85">
        <v>903</v>
      </c>
      <c r="H454" s="85">
        <v>10040</v>
      </c>
      <c r="I454" s="85">
        <v>83360</v>
      </c>
      <c r="J454" s="100">
        <v>800</v>
      </c>
      <c r="K454" s="34" t="e">
        <f>K455</f>
        <v>#REF!</v>
      </c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>
        <f>AC455</f>
        <v>932327</v>
      </c>
      <c r="AD454" s="34"/>
      <c r="AE454" s="34"/>
      <c r="AF454" s="34">
        <f>AF455</f>
        <v>932327</v>
      </c>
      <c r="AG454" s="34"/>
      <c r="AH454" s="34"/>
      <c r="AI454" s="34">
        <f>AI455</f>
        <v>932327</v>
      </c>
    </row>
    <row r="455" spans="1:35" s="3" customFormat="1" ht="12.75">
      <c r="A455" s="5"/>
      <c r="B455" s="99" t="s">
        <v>42</v>
      </c>
      <c r="C455" s="85" t="s">
        <v>70</v>
      </c>
      <c r="D455" s="85">
        <v>0</v>
      </c>
      <c r="E455" s="85">
        <v>11</v>
      </c>
      <c r="F455" s="85">
        <v>1</v>
      </c>
      <c r="G455" s="85">
        <v>903</v>
      </c>
      <c r="H455" s="85">
        <v>10040</v>
      </c>
      <c r="I455" s="85">
        <v>83360</v>
      </c>
      <c r="J455" s="100">
        <v>850</v>
      </c>
      <c r="K455" s="34" t="e">
        <f>K456+K457+#REF!</f>
        <v>#REF!</v>
      </c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>
        <f>AC456+AC457</f>
        <v>932327</v>
      </c>
      <c r="AD455" s="34"/>
      <c r="AE455" s="34"/>
      <c r="AF455" s="34">
        <f>AF456+AF457</f>
        <v>932327</v>
      </c>
      <c r="AG455" s="34"/>
      <c r="AH455" s="34"/>
      <c r="AI455" s="34">
        <f>AI456+AI457</f>
        <v>932327</v>
      </c>
    </row>
    <row r="456" spans="1:35" s="3" customFormat="1" ht="25.5">
      <c r="A456" s="5"/>
      <c r="B456" s="99" t="s">
        <v>17</v>
      </c>
      <c r="C456" s="85" t="s">
        <v>70</v>
      </c>
      <c r="D456" s="85">
        <v>0</v>
      </c>
      <c r="E456" s="85">
        <v>11</v>
      </c>
      <c r="F456" s="85">
        <v>1</v>
      </c>
      <c r="G456" s="85">
        <v>903</v>
      </c>
      <c r="H456" s="85">
        <v>10040</v>
      </c>
      <c r="I456" s="85">
        <v>83360</v>
      </c>
      <c r="J456" s="100">
        <v>851</v>
      </c>
      <c r="K456" s="34">
        <v>930127</v>
      </c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>
        <v>932327</v>
      </c>
      <c r="AD456" s="34"/>
      <c r="AE456" s="34"/>
      <c r="AF456" s="34">
        <v>932327</v>
      </c>
      <c r="AG456" s="34"/>
      <c r="AH456" s="34"/>
      <c r="AI456" s="34">
        <v>932327</v>
      </c>
    </row>
    <row r="457" spans="1:35" s="44" customFormat="1" ht="12.75" hidden="1">
      <c r="A457" s="20"/>
      <c r="B457" s="54" t="s">
        <v>137</v>
      </c>
      <c r="C457" s="56" t="s">
        <v>70</v>
      </c>
      <c r="D457" s="56">
        <v>0</v>
      </c>
      <c r="E457" s="56">
        <v>11</v>
      </c>
      <c r="F457" s="56">
        <v>1</v>
      </c>
      <c r="G457" s="56">
        <v>903</v>
      </c>
      <c r="H457" s="56">
        <v>10040</v>
      </c>
      <c r="I457" s="56">
        <v>83360</v>
      </c>
      <c r="J457" s="57">
        <v>852</v>
      </c>
      <c r="K457" s="47">
        <v>2200</v>
      </c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>
        <v>0</v>
      </c>
      <c r="AD457" s="47"/>
      <c r="AE457" s="47"/>
      <c r="AF457" s="47">
        <v>0</v>
      </c>
      <c r="AG457" s="47"/>
      <c r="AH457" s="47"/>
      <c r="AI457" s="47">
        <v>0</v>
      </c>
    </row>
    <row r="458" spans="1:35" s="3" customFormat="1" ht="60" customHeight="1">
      <c r="A458" s="6" t="s">
        <v>91</v>
      </c>
      <c r="B458" s="87" t="s">
        <v>91</v>
      </c>
      <c r="C458" s="88" t="s">
        <v>71</v>
      </c>
      <c r="D458" s="88"/>
      <c r="E458" s="88"/>
      <c r="F458" s="88"/>
      <c r="G458" s="88"/>
      <c r="H458" s="88"/>
      <c r="I458" s="88"/>
      <c r="J458" s="100"/>
      <c r="K458" s="37">
        <f>K459+K571+K616</f>
        <v>531740459.45</v>
      </c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7">
        <f>AC459+AC571+AC616</f>
        <v>624336507.74</v>
      </c>
      <c r="AD458" s="37"/>
      <c r="AE458" s="37"/>
      <c r="AF458" s="37">
        <f>AF459+AF571+AF616</f>
        <v>596559976.3000001</v>
      </c>
      <c r="AG458" s="37"/>
      <c r="AH458" s="37"/>
      <c r="AI458" s="37">
        <f>AI459+AI571+AI616</f>
        <v>599006786.6000001</v>
      </c>
    </row>
    <row r="459" spans="1:35" s="3" customFormat="1" ht="48" customHeight="1">
      <c r="A459" s="6" t="s">
        <v>92</v>
      </c>
      <c r="B459" s="87" t="s">
        <v>92</v>
      </c>
      <c r="C459" s="88" t="s">
        <v>71</v>
      </c>
      <c r="D459" s="88">
        <v>1</v>
      </c>
      <c r="E459" s="88"/>
      <c r="F459" s="88"/>
      <c r="G459" s="88"/>
      <c r="H459" s="88"/>
      <c r="I459" s="88"/>
      <c r="J459" s="89"/>
      <c r="K459" s="37">
        <f>K460+K491+K566</f>
        <v>489551934.49</v>
      </c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>
        <f>AC460+AC491+AC566</f>
        <v>561185925.33</v>
      </c>
      <c r="AD459" s="37"/>
      <c r="AE459" s="37"/>
      <c r="AF459" s="37">
        <f>AF460+AF491+AF566</f>
        <v>546285887.2900001</v>
      </c>
      <c r="AG459" s="37"/>
      <c r="AH459" s="37"/>
      <c r="AI459" s="37">
        <f>AI460+AI491+AI566</f>
        <v>548477254.2900001</v>
      </c>
    </row>
    <row r="460" spans="1:35" s="3" customFormat="1" ht="48" customHeight="1">
      <c r="A460" s="6" t="s">
        <v>173</v>
      </c>
      <c r="B460" s="87" t="s">
        <v>173</v>
      </c>
      <c r="C460" s="88" t="s">
        <v>71</v>
      </c>
      <c r="D460" s="88">
        <v>1</v>
      </c>
      <c r="E460" s="88">
        <v>21</v>
      </c>
      <c r="F460" s="88"/>
      <c r="G460" s="88"/>
      <c r="H460" s="88"/>
      <c r="I460" s="88"/>
      <c r="J460" s="89"/>
      <c r="K460" s="37">
        <f>K461</f>
        <v>188529715.45</v>
      </c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>
        <f>AC461</f>
        <v>216424621.79000002</v>
      </c>
      <c r="AD460" s="37"/>
      <c r="AE460" s="37"/>
      <c r="AF460" s="37">
        <f>AF461</f>
        <v>210212867.96</v>
      </c>
      <c r="AG460" s="37"/>
      <c r="AH460" s="37"/>
      <c r="AI460" s="37">
        <f>AI461</f>
        <v>211195808.96</v>
      </c>
    </row>
    <row r="461" spans="1:35" ht="51.75" customHeight="1">
      <c r="A461" s="6" t="s">
        <v>52</v>
      </c>
      <c r="B461" s="87" t="s">
        <v>52</v>
      </c>
      <c r="C461" s="88" t="s">
        <v>71</v>
      </c>
      <c r="D461" s="88">
        <v>1</v>
      </c>
      <c r="E461" s="88">
        <v>21</v>
      </c>
      <c r="F461" s="88">
        <v>1</v>
      </c>
      <c r="G461" s="88">
        <v>921</v>
      </c>
      <c r="H461" s="88"/>
      <c r="I461" s="88"/>
      <c r="J461" s="89"/>
      <c r="K461" s="37">
        <f>K462+K474</f>
        <v>188529715.45</v>
      </c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>
        <f>AC462+AC474+AC482+AC486+AC478+AC466+AC470</f>
        <v>216424621.79000002</v>
      </c>
      <c r="AD461" s="37"/>
      <c r="AE461" s="37"/>
      <c r="AF461" s="37">
        <f>AF462+AF474+AF482+AF486+AF478+AF466+AF470</f>
        <v>210212867.96</v>
      </c>
      <c r="AG461" s="37"/>
      <c r="AH461" s="37"/>
      <c r="AI461" s="37">
        <f>AI462+AI474+AI482+AI486+AI478+AI466+AI470</f>
        <v>211195808.96</v>
      </c>
    </row>
    <row r="462" spans="1:35" ht="25.5">
      <c r="A462" s="6" t="s">
        <v>53</v>
      </c>
      <c r="B462" s="87" t="s">
        <v>53</v>
      </c>
      <c r="C462" s="88" t="s">
        <v>71</v>
      </c>
      <c r="D462" s="88">
        <v>1</v>
      </c>
      <c r="E462" s="88">
        <v>21</v>
      </c>
      <c r="F462" s="88">
        <v>1</v>
      </c>
      <c r="G462" s="88">
        <v>921</v>
      </c>
      <c r="H462" s="88">
        <v>10300</v>
      </c>
      <c r="I462" s="88">
        <v>80300</v>
      </c>
      <c r="J462" s="89"/>
      <c r="K462" s="37">
        <f>K463</f>
        <v>48767438.45</v>
      </c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>
        <f>AC463</f>
        <v>38864587.99</v>
      </c>
      <c r="AD462" s="37"/>
      <c r="AE462" s="37"/>
      <c r="AF462" s="37">
        <f>AF463</f>
        <v>32689662.16</v>
      </c>
      <c r="AG462" s="37"/>
      <c r="AH462" s="37"/>
      <c r="AI462" s="37">
        <f>AI463</f>
        <v>33672603.16</v>
      </c>
    </row>
    <row r="463" spans="1:35" ht="38.25">
      <c r="A463" s="5" t="s">
        <v>66</v>
      </c>
      <c r="B463" s="99" t="s">
        <v>66</v>
      </c>
      <c r="C463" s="85" t="s">
        <v>71</v>
      </c>
      <c r="D463" s="85">
        <v>1</v>
      </c>
      <c r="E463" s="85">
        <v>21</v>
      </c>
      <c r="F463" s="85">
        <v>1</v>
      </c>
      <c r="G463" s="85">
        <v>921</v>
      </c>
      <c r="H463" s="85">
        <v>10300</v>
      </c>
      <c r="I463" s="85">
        <v>80300</v>
      </c>
      <c r="J463" s="100" t="s">
        <v>21</v>
      </c>
      <c r="K463" s="34">
        <f>K464</f>
        <v>48767438.45</v>
      </c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>
        <f>AC464</f>
        <v>38864587.99</v>
      </c>
      <c r="AD463" s="34"/>
      <c r="AE463" s="34"/>
      <c r="AF463" s="34">
        <f>AF464</f>
        <v>32689662.16</v>
      </c>
      <c r="AG463" s="34"/>
      <c r="AH463" s="34"/>
      <c r="AI463" s="34">
        <f>AI464</f>
        <v>33672603.16</v>
      </c>
    </row>
    <row r="464" spans="1:35" ht="12.75">
      <c r="A464" s="5" t="s">
        <v>49</v>
      </c>
      <c r="B464" s="99" t="s">
        <v>49</v>
      </c>
      <c r="C464" s="85" t="s">
        <v>71</v>
      </c>
      <c r="D464" s="85">
        <v>1</v>
      </c>
      <c r="E464" s="85">
        <v>21</v>
      </c>
      <c r="F464" s="85">
        <v>1</v>
      </c>
      <c r="G464" s="85">
        <v>921</v>
      </c>
      <c r="H464" s="85">
        <v>10300</v>
      </c>
      <c r="I464" s="85">
        <v>80300</v>
      </c>
      <c r="J464" s="100">
        <v>610</v>
      </c>
      <c r="K464" s="34">
        <f>K465</f>
        <v>48767438.45</v>
      </c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>
        <f>AC465</f>
        <v>38864587.99</v>
      </c>
      <c r="AD464" s="34"/>
      <c r="AE464" s="34"/>
      <c r="AF464" s="34">
        <f>AF465</f>
        <v>32689662.16</v>
      </c>
      <c r="AG464" s="34"/>
      <c r="AH464" s="34"/>
      <c r="AI464" s="34">
        <f>AI465</f>
        <v>33672603.16</v>
      </c>
    </row>
    <row r="465" spans="1:35" s="3" customFormat="1" ht="76.5">
      <c r="A465" s="5" t="s">
        <v>22</v>
      </c>
      <c r="B465" s="99" t="s">
        <v>22</v>
      </c>
      <c r="C465" s="85" t="s">
        <v>71</v>
      </c>
      <c r="D465" s="85">
        <v>1</v>
      </c>
      <c r="E465" s="85">
        <v>21</v>
      </c>
      <c r="F465" s="85">
        <v>1</v>
      </c>
      <c r="G465" s="85">
        <v>921</v>
      </c>
      <c r="H465" s="85">
        <v>10300</v>
      </c>
      <c r="I465" s="85">
        <v>80300</v>
      </c>
      <c r="J465" s="100" t="s">
        <v>23</v>
      </c>
      <c r="K465" s="34">
        <v>48767438.45</v>
      </c>
      <c r="L465" s="34"/>
      <c r="M465" s="34"/>
      <c r="N465" s="34"/>
      <c r="O465" s="34">
        <v>207352</v>
      </c>
      <c r="P465" s="34">
        <v>319985.09</v>
      </c>
      <c r="Q465" s="34">
        <v>113312.72</v>
      </c>
      <c r="R465" s="34"/>
      <c r="S465" s="34">
        <v>50000</v>
      </c>
      <c r="T465" s="34"/>
      <c r="U465" s="34">
        <v>4941092.78</v>
      </c>
      <c r="V465" s="34">
        <v>3011629</v>
      </c>
      <c r="W465" s="34"/>
      <c r="X465" s="34"/>
      <c r="Y465" s="34">
        <v>222890.76</v>
      </c>
      <c r="Z465" s="34">
        <v>38289</v>
      </c>
      <c r="AA465" s="34">
        <v>-26073.74</v>
      </c>
      <c r="AB465" s="34">
        <v>6884955.81</v>
      </c>
      <c r="AC465" s="34">
        <f>31744526.16+Y465+Z465+AA465+AB465</f>
        <v>38864587.99</v>
      </c>
      <c r="AD465" s="34"/>
      <c r="AE465" s="34"/>
      <c r="AF465" s="34">
        <v>32689662.16</v>
      </c>
      <c r="AG465" s="34"/>
      <c r="AH465" s="34"/>
      <c r="AI465" s="34">
        <v>33672603.16</v>
      </c>
    </row>
    <row r="466" spans="1:35" s="3" customFormat="1" ht="25.5">
      <c r="A466" s="5"/>
      <c r="B466" s="95" t="s">
        <v>320</v>
      </c>
      <c r="C466" s="88" t="s">
        <v>71</v>
      </c>
      <c r="D466" s="88">
        <v>1</v>
      </c>
      <c r="E466" s="88">
        <v>21</v>
      </c>
      <c r="F466" s="88">
        <v>1</v>
      </c>
      <c r="G466" s="88">
        <v>921</v>
      </c>
      <c r="H466" s="88">
        <v>10300</v>
      </c>
      <c r="I466" s="88">
        <v>82350</v>
      </c>
      <c r="J466" s="89"/>
      <c r="K466" s="37">
        <f>K467</f>
        <v>48767438.45</v>
      </c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>
        <f>AC467</f>
        <v>11444820</v>
      </c>
      <c r="AD466" s="37"/>
      <c r="AE466" s="37"/>
      <c r="AF466" s="37">
        <f>AF467</f>
        <v>11444820</v>
      </c>
      <c r="AG466" s="37"/>
      <c r="AH466" s="37"/>
      <c r="AI466" s="37">
        <f>AI467</f>
        <v>11444820</v>
      </c>
    </row>
    <row r="467" spans="1:35" s="3" customFormat="1" ht="38.25">
      <c r="A467" s="5"/>
      <c r="B467" s="99" t="s">
        <v>66</v>
      </c>
      <c r="C467" s="85" t="s">
        <v>71</v>
      </c>
      <c r="D467" s="85">
        <v>1</v>
      </c>
      <c r="E467" s="85">
        <v>21</v>
      </c>
      <c r="F467" s="85">
        <v>1</v>
      </c>
      <c r="G467" s="85">
        <v>921</v>
      </c>
      <c r="H467" s="85">
        <v>10300</v>
      </c>
      <c r="I467" s="85">
        <v>82350</v>
      </c>
      <c r="J467" s="100" t="s">
        <v>21</v>
      </c>
      <c r="K467" s="34">
        <f>K468</f>
        <v>48767438.45</v>
      </c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>
        <f>AC468</f>
        <v>11444820</v>
      </c>
      <c r="AD467" s="34"/>
      <c r="AE467" s="34"/>
      <c r="AF467" s="34">
        <f>AF468</f>
        <v>11444820</v>
      </c>
      <c r="AG467" s="34"/>
      <c r="AH467" s="34"/>
      <c r="AI467" s="34">
        <f>AI468</f>
        <v>11444820</v>
      </c>
    </row>
    <row r="468" spans="1:35" s="3" customFormat="1" ht="12.75">
      <c r="A468" s="5"/>
      <c r="B468" s="99" t="s">
        <v>49</v>
      </c>
      <c r="C468" s="85" t="s">
        <v>71</v>
      </c>
      <c r="D468" s="85">
        <v>1</v>
      </c>
      <c r="E468" s="85">
        <v>21</v>
      </c>
      <c r="F468" s="85">
        <v>1</v>
      </c>
      <c r="G468" s="85">
        <v>921</v>
      </c>
      <c r="H468" s="85">
        <v>10300</v>
      </c>
      <c r="I468" s="85">
        <v>82350</v>
      </c>
      <c r="J468" s="100">
        <v>610</v>
      </c>
      <c r="K468" s="34">
        <f>K469</f>
        <v>48767438.45</v>
      </c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>
        <f>AC469</f>
        <v>11444820</v>
      </c>
      <c r="AD468" s="34"/>
      <c r="AE468" s="34"/>
      <c r="AF468" s="34">
        <f>AF469</f>
        <v>11444820</v>
      </c>
      <c r="AG468" s="34"/>
      <c r="AH468" s="34"/>
      <c r="AI468" s="34">
        <f>AI469</f>
        <v>11444820</v>
      </c>
    </row>
    <row r="469" spans="1:35" s="3" customFormat="1" ht="76.5">
      <c r="A469" s="5"/>
      <c r="B469" s="99" t="s">
        <v>22</v>
      </c>
      <c r="C469" s="85" t="s">
        <v>71</v>
      </c>
      <c r="D469" s="85">
        <v>1</v>
      </c>
      <c r="E469" s="85">
        <v>21</v>
      </c>
      <c r="F469" s="85">
        <v>1</v>
      </c>
      <c r="G469" s="85">
        <v>921</v>
      </c>
      <c r="H469" s="85">
        <v>10300</v>
      </c>
      <c r="I469" s="85">
        <v>82350</v>
      </c>
      <c r="J469" s="100" t="s">
        <v>23</v>
      </c>
      <c r="K469" s="34">
        <v>48767438.45</v>
      </c>
      <c r="L469" s="34"/>
      <c r="M469" s="34"/>
      <c r="N469" s="34"/>
      <c r="O469" s="34">
        <v>207352</v>
      </c>
      <c r="P469" s="34">
        <v>319985.09</v>
      </c>
      <c r="Q469" s="34">
        <v>113312.72</v>
      </c>
      <c r="R469" s="34"/>
      <c r="S469" s="34">
        <v>50000</v>
      </c>
      <c r="T469" s="34"/>
      <c r="U469" s="34">
        <v>4941092.78</v>
      </c>
      <c r="V469" s="34">
        <v>3011629</v>
      </c>
      <c r="W469" s="34"/>
      <c r="X469" s="34"/>
      <c r="Y469" s="34"/>
      <c r="Z469" s="34"/>
      <c r="AA469" s="34"/>
      <c r="AB469" s="34"/>
      <c r="AC469" s="34">
        <v>11444820</v>
      </c>
      <c r="AD469" s="34"/>
      <c r="AE469" s="34"/>
      <c r="AF469" s="34">
        <v>11444820</v>
      </c>
      <c r="AG469" s="34"/>
      <c r="AH469" s="34"/>
      <c r="AI469" s="34">
        <v>11444820</v>
      </c>
    </row>
    <row r="470" spans="1:35" s="3" customFormat="1" ht="25.5">
      <c r="A470" s="6"/>
      <c r="B470" s="87" t="s">
        <v>321</v>
      </c>
      <c r="C470" s="88" t="s">
        <v>71</v>
      </c>
      <c r="D470" s="88">
        <v>1</v>
      </c>
      <c r="E470" s="88">
        <v>21</v>
      </c>
      <c r="F470" s="88">
        <v>1</v>
      </c>
      <c r="G470" s="88">
        <v>921</v>
      </c>
      <c r="H470" s="88"/>
      <c r="I470" s="88">
        <v>83360</v>
      </c>
      <c r="J470" s="89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>
        <f>AC471</f>
        <v>9382328.8</v>
      </c>
      <c r="AD470" s="37"/>
      <c r="AE470" s="37"/>
      <c r="AF470" s="37">
        <f aca="true" t="shared" si="33" ref="AF470:AI472">AF471</f>
        <v>9345500.8</v>
      </c>
      <c r="AG470" s="37"/>
      <c r="AH470" s="37"/>
      <c r="AI470" s="37">
        <f t="shared" si="33"/>
        <v>9345500.8</v>
      </c>
    </row>
    <row r="471" spans="1:35" s="3" customFormat="1" ht="38.25">
      <c r="A471" s="5"/>
      <c r="B471" s="99" t="s">
        <v>66</v>
      </c>
      <c r="C471" s="85" t="s">
        <v>71</v>
      </c>
      <c r="D471" s="85">
        <v>1</v>
      </c>
      <c r="E471" s="85">
        <v>21</v>
      </c>
      <c r="F471" s="85">
        <v>1</v>
      </c>
      <c r="G471" s="85">
        <v>921</v>
      </c>
      <c r="H471" s="85"/>
      <c r="I471" s="85">
        <v>83360</v>
      </c>
      <c r="J471" s="100" t="s">
        <v>21</v>
      </c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>
        <f>AC472</f>
        <v>9382328.8</v>
      </c>
      <c r="AD471" s="34"/>
      <c r="AE471" s="34"/>
      <c r="AF471" s="34">
        <f t="shared" si="33"/>
        <v>9345500.8</v>
      </c>
      <c r="AG471" s="34"/>
      <c r="AH471" s="34"/>
      <c r="AI471" s="34">
        <f t="shared" si="33"/>
        <v>9345500.8</v>
      </c>
    </row>
    <row r="472" spans="1:35" s="3" customFormat="1" ht="12.75">
      <c r="A472" s="5"/>
      <c r="B472" s="99" t="s">
        <v>49</v>
      </c>
      <c r="C472" s="85" t="s">
        <v>71</v>
      </c>
      <c r="D472" s="85">
        <v>1</v>
      </c>
      <c r="E472" s="85">
        <v>21</v>
      </c>
      <c r="F472" s="85">
        <v>1</v>
      </c>
      <c r="G472" s="85">
        <v>921</v>
      </c>
      <c r="H472" s="85"/>
      <c r="I472" s="85">
        <v>83360</v>
      </c>
      <c r="J472" s="100">
        <v>610</v>
      </c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>
        <f>AC473</f>
        <v>9382328.8</v>
      </c>
      <c r="AD472" s="34"/>
      <c r="AE472" s="34"/>
      <c r="AF472" s="34">
        <f t="shared" si="33"/>
        <v>9345500.8</v>
      </c>
      <c r="AG472" s="34"/>
      <c r="AH472" s="34"/>
      <c r="AI472" s="34">
        <f t="shared" si="33"/>
        <v>9345500.8</v>
      </c>
    </row>
    <row r="473" spans="1:35" s="3" customFormat="1" ht="76.5">
      <c r="A473" s="5"/>
      <c r="B473" s="99" t="s">
        <v>22</v>
      </c>
      <c r="C473" s="85" t="s">
        <v>71</v>
      </c>
      <c r="D473" s="85">
        <v>1</v>
      </c>
      <c r="E473" s="85">
        <v>21</v>
      </c>
      <c r="F473" s="85">
        <v>1</v>
      </c>
      <c r="G473" s="85">
        <v>921</v>
      </c>
      <c r="H473" s="85"/>
      <c r="I473" s="85">
        <v>83360</v>
      </c>
      <c r="J473" s="100" t="s">
        <v>23</v>
      </c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>
        <v>36828</v>
      </c>
      <c r="AC473" s="34">
        <f>9345500.8+AB473</f>
        <v>9382328.8</v>
      </c>
      <c r="AD473" s="34"/>
      <c r="AE473" s="34"/>
      <c r="AF473" s="34">
        <v>9345500.8</v>
      </c>
      <c r="AG473" s="34"/>
      <c r="AH473" s="34"/>
      <c r="AI473" s="34">
        <v>9345500.8</v>
      </c>
    </row>
    <row r="474" spans="1:35" s="49" customFormat="1" ht="76.5">
      <c r="A474" s="62" t="s">
        <v>158</v>
      </c>
      <c r="B474" s="129" t="s">
        <v>158</v>
      </c>
      <c r="C474" s="117" t="s">
        <v>71</v>
      </c>
      <c r="D474" s="117">
        <v>1</v>
      </c>
      <c r="E474" s="117">
        <v>21</v>
      </c>
      <c r="F474" s="117">
        <v>1</v>
      </c>
      <c r="G474" s="117">
        <v>921</v>
      </c>
      <c r="H474" s="117">
        <v>14710</v>
      </c>
      <c r="I474" s="117">
        <v>14710</v>
      </c>
      <c r="J474" s="118"/>
      <c r="K474" s="119">
        <f>K475</f>
        <v>139762277</v>
      </c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>
        <f>AC475</f>
        <v>156732885</v>
      </c>
      <c r="AD474" s="119"/>
      <c r="AE474" s="119"/>
      <c r="AF474" s="119">
        <f aca="true" t="shared" si="34" ref="AF474:AI476">AF475</f>
        <v>156732885</v>
      </c>
      <c r="AG474" s="119"/>
      <c r="AH474" s="119"/>
      <c r="AI474" s="119">
        <f t="shared" si="34"/>
        <v>156732885</v>
      </c>
    </row>
    <row r="475" spans="1:35" s="52" customFormat="1" ht="38.25">
      <c r="A475" s="51" t="s">
        <v>66</v>
      </c>
      <c r="B475" s="120" t="s">
        <v>66</v>
      </c>
      <c r="C475" s="122" t="s">
        <v>71</v>
      </c>
      <c r="D475" s="122">
        <v>1</v>
      </c>
      <c r="E475" s="122">
        <v>21</v>
      </c>
      <c r="F475" s="122">
        <v>1</v>
      </c>
      <c r="G475" s="122">
        <v>921</v>
      </c>
      <c r="H475" s="122">
        <v>14710</v>
      </c>
      <c r="I475" s="122">
        <v>14710</v>
      </c>
      <c r="J475" s="123" t="s">
        <v>21</v>
      </c>
      <c r="K475" s="124">
        <f>K476</f>
        <v>139762277</v>
      </c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>
        <f>AC476</f>
        <v>156732885</v>
      </c>
      <c r="AD475" s="124"/>
      <c r="AE475" s="124"/>
      <c r="AF475" s="124">
        <f t="shared" si="34"/>
        <v>156732885</v>
      </c>
      <c r="AG475" s="124"/>
      <c r="AH475" s="124"/>
      <c r="AI475" s="124">
        <f t="shared" si="34"/>
        <v>156732885</v>
      </c>
    </row>
    <row r="476" spans="1:35" s="52" customFormat="1" ht="12.75">
      <c r="A476" s="51" t="s">
        <v>49</v>
      </c>
      <c r="B476" s="120" t="s">
        <v>49</v>
      </c>
      <c r="C476" s="122" t="s">
        <v>71</v>
      </c>
      <c r="D476" s="122">
        <v>1</v>
      </c>
      <c r="E476" s="122">
        <v>21</v>
      </c>
      <c r="F476" s="122">
        <v>1</v>
      </c>
      <c r="G476" s="122">
        <v>921</v>
      </c>
      <c r="H476" s="122">
        <v>14710</v>
      </c>
      <c r="I476" s="122">
        <v>14710</v>
      </c>
      <c r="J476" s="123">
        <v>610</v>
      </c>
      <c r="K476" s="124">
        <f>K477</f>
        <v>139762277</v>
      </c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>
        <f>AC477</f>
        <v>156732885</v>
      </c>
      <c r="AD476" s="124"/>
      <c r="AE476" s="124"/>
      <c r="AF476" s="124">
        <f t="shared" si="34"/>
        <v>156732885</v>
      </c>
      <c r="AG476" s="124"/>
      <c r="AH476" s="124"/>
      <c r="AI476" s="124">
        <f t="shared" si="34"/>
        <v>156732885</v>
      </c>
    </row>
    <row r="477" spans="1:35" s="49" customFormat="1" ht="76.5">
      <c r="A477" s="51" t="s">
        <v>22</v>
      </c>
      <c r="B477" s="120" t="s">
        <v>22</v>
      </c>
      <c r="C477" s="122" t="s">
        <v>71</v>
      </c>
      <c r="D477" s="122">
        <v>1</v>
      </c>
      <c r="E477" s="122">
        <v>21</v>
      </c>
      <c r="F477" s="122">
        <v>1</v>
      </c>
      <c r="G477" s="122">
        <v>921</v>
      </c>
      <c r="H477" s="122">
        <v>14710</v>
      </c>
      <c r="I477" s="122">
        <v>14710</v>
      </c>
      <c r="J477" s="123" t="s">
        <v>23</v>
      </c>
      <c r="K477" s="124">
        <v>139762277</v>
      </c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>
        <v>156732885</v>
      </c>
      <c r="AD477" s="124"/>
      <c r="AE477" s="124"/>
      <c r="AF477" s="124">
        <v>156732885</v>
      </c>
      <c r="AG477" s="124"/>
      <c r="AH477" s="124"/>
      <c r="AI477" s="124">
        <v>156732885</v>
      </c>
    </row>
    <row r="478" spans="1:35" s="44" customFormat="1" ht="38.25" hidden="1">
      <c r="A478" s="19" t="s">
        <v>247</v>
      </c>
      <c r="B478" s="125" t="s">
        <v>308</v>
      </c>
      <c r="C478" s="64" t="s">
        <v>71</v>
      </c>
      <c r="D478" s="64">
        <v>1</v>
      </c>
      <c r="E478" s="64">
        <v>21</v>
      </c>
      <c r="F478" s="64">
        <v>1</v>
      </c>
      <c r="G478" s="64">
        <v>921</v>
      </c>
      <c r="H478" s="64" t="s">
        <v>265</v>
      </c>
      <c r="I478" s="64" t="s">
        <v>265</v>
      </c>
      <c r="J478" s="41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>
        <f>AC479</f>
        <v>0</v>
      </c>
      <c r="AD478" s="42"/>
      <c r="AE478" s="42"/>
      <c r="AF478" s="47"/>
      <c r="AG478" s="47"/>
      <c r="AH478" s="47"/>
      <c r="AI478" s="47"/>
    </row>
    <row r="479" spans="1:35" s="44" customFormat="1" ht="38.25" hidden="1">
      <c r="A479" s="20" t="s">
        <v>66</v>
      </c>
      <c r="B479" s="54" t="s">
        <v>66</v>
      </c>
      <c r="C479" s="56" t="s">
        <v>71</v>
      </c>
      <c r="D479" s="56">
        <v>1</v>
      </c>
      <c r="E479" s="56">
        <v>21</v>
      </c>
      <c r="F479" s="56">
        <v>1</v>
      </c>
      <c r="G479" s="56">
        <v>921</v>
      </c>
      <c r="H479" s="56" t="s">
        <v>265</v>
      </c>
      <c r="I479" s="56" t="s">
        <v>265</v>
      </c>
      <c r="J479" s="57">
        <v>600</v>
      </c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>
        <f>AC480</f>
        <v>0</v>
      </c>
      <c r="AD479" s="47"/>
      <c r="AE479" s="47"/>
      <c r="AF479" s="47"/>
      <c r="AG479" s="47"/>
      <c r="AH479" s="47"/>
      <c r="AI479" s="47"/>
    </row>
    <row r="480" spans="1:35" s="44" customFormat="1" ht="12.75" hidden="1">
      <c r="A480" s="20" t="s">
        <v>49</v>
      </c>
      <c r="B480" s="54" t="s">
        <v>49</v>
      </c>
      <c r="C480" s="56" t="s">
        <v>71</v>
      </c>
      <c r="D480" s="56">
        <v>1</v>
      </c>
      <c r="E480" s="56">
        <v>21</v>
      </c>
      <c r="F480" s="56">
        <v>1</v>
      </c>
      <c r="G480" s="56">
        <v>921</v>
      </c>
      <c r="H480" s="56" t="s">
        <v>265</v>
      </c>
      <c r="I480" s="56" t="s">
        <v>265</v>
      </c>
      <c r="J480" s="57">
        <v>610</v>
      </c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>
        <f>AC481</f>
        <v>0</v>
      </c>
      <c r="AD480" s="47"/>
      <c r="AE480" s="47"/>
      <c r="AF480" s="47"/>
      <c r="AG480" s="47"/>
      <c r="AH480" s="47"/>
      <c r="AI480" s="47"/>
    </row>
    <row r="481" spans="1:35" s="44" customFormat="1" ht="25.5" hidden="1">
      <c r="A481" s="25" t="s">
        <v>81</v>
      </c>
      <c r="B481" s="54" t="s">
        <v>81</v>
      </c>
      <c r="C481" s="56" t="s">
        <v>71</v>
      </c>
      <c r="D481" s="56">
        <v>1</v>
      </c>
      <c r="E481" s="56">
        <v>21</v>
      </c>
      <c r="F481" s="56">
        <v>1</v>
      </c>
      <c r="G481" s="56">
        <v>921</v>
      </c>
      <c r="H481" s="56" t="s">
        <v>265</v>
      </c>
      <c r="I481" s="56" t="s">
        <v>265</v>
      </c>
      <c r="J481" s="57">
        <v>612</v>
      </c>
      <c r="K481" s="47"/>
      <c r="L481" s="47"/>
      <c r="M481" s="47"/>
      <c r="N481" s="47"/>
      <c r="O481" s="47"/>
      <c r="P481" s="47"/>
      <c r="Q481" s="47">
        <v>80000</v>
      </c>
      <c r="R481" s="47"/>
      <c r="S481" s="47"/>
      <c r="T481" s="47">
        <v>2791.26</v>
      </c>
      <c r="U481" s="47"/>
      <c r="V481" s="47"/>
      <c r="W481" s="47"/>
      <c r="X481" s="47"/>
      <c r="Y481" s="47"/>
      <c r="Z481" s="47"/>
      <c r="AA481" s="47"/>
      <c r="AB481" s="47"/>
      <c r="AC481" s="47">
        <v>0</v>
      </c>
      <c r="AD481" s="47"/>
      <c r="AE481" s="47"/>
      <c r="AF481" s="47"/>
      <c r="AG481" s="47"/>
      <c r="AH481" s="47"/>
      <c r="AI481" s="47"/>
    </row>
    <row r="482" spans="1:35" s="3" customFormat="1" ht="38.25" hidden="1">
      <c r="A482" s="5" t="s">
        <v>247</v>
      </c>
      <c r="B482" s="99" t="s">
        <v>247</v>
      </c>
      <c r="C482" s="85" t="s">
        <v>71</v>
      </c>
      <c r="D482" s="85">
        <v>1</v>
      </c>
      <c r="E482" s="85">
        <v>21</v>
      </c>
      <c r="F482" s="85">
        <v>1</v>
      </c>
      <c r="G482" s="85">
        <v>921</v>
      </c>
      <c r="H482" s="85" t="s">
        <v>248</v>
      </c>
      <c r="I482" s="85" t="s">
        <v>248</v>
      </c>
      <c r="J482" s="100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>
        <f>AC483</f>
        <v>0</v>
      </c>
      <c r="AD482" s="34"/>
      <c r="AE482" s="34"/>
      <c r="AF482" s="34"/>
      <c r="AG482" s="34"/>
      <c r="AH482" s="34"/>
      <c r="AI482" s="34"/>
    </row>
    <row r="483" spans="1:35" s="3" customFormat="1" ht="38.25" hidden="1">
      <c r="A483" s="5" t="s">
        <v>66</v>
      </c>
      <c r="B483" s="99" t="s">
        <v>66</v>
      </c>
      <c r="C483" s="85" t="s">
        <v>71</v>
      </c>
      <c r="D483" s="85">
        <v>1</v>
      </c>
      <c r="E483" s="85">
        <v>21</v>
      </c>
      <c r="F483" s="85">
        <v>1</v>
      </c>
      <c r="G483" s="85">
        <v>921</v>
      </c>
      <c r="H483" s="85" t="s">
        <v>248</v>
      </c>
      <c r="I483" s="85" t="s">
        <v>248</v>
      </c>
      <c r="J483" s="100">
        <v>600</v>
      </c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>
        <f>AC484</f>
        <v>0</v>
      </c>
      <c r="AD483" s="34"/>
      <c r="AE483" s="34"/>
      <c r="AF483" s="34"/>
      <c r="AG483" s="34"/>
      <c r="AH483" s="34"/>
      <c r="AI483" s="34"/>
    </row>
    <row r="484" spans="1:35" s="3" customFormat="1" ht="12.75" hidden="1">
      <c r="A484" s="5" t="s">
        <v>49</v>
      </c>
      <c r="B484" s="99" t="s">
        <v>49</v>
      </c>
      <c r="C484" s="85" t="s">
        <v>71</v>
      </c>
      <c r="D484" s="85">
        <v>1</v>
      </c>
      <c r="E484" s="85">
        <v>21</v>
      </c>
      <c r="F484" s="85">
        <v>1</v>
      </c>
      <c r="G484" s="85">
        <v>921</v>
      </c>
      <c r="H484" s="85" t="s">
        <v>248</v>
      </c>
      <c r="I484" s="85" t="s">
        <v>248</v>
      </c>
      <c r="J484" s="100">
        <v>610</v>
      </c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>
        <f>AC485</f>
        <v>0</v>
      </c>
      <c r="AD484" s="34"/>
      <c r="AE484" s="34"/>
      <c r="AF484" s="34"/>
      <c r="AG484" s="34"/>
      <c r="AH484" s="34"/>
      <c r="AI484" s="34"/>
    </row>
    <row r="485" spans="1:35" s="3" customFormat="1" ht="25.5" hidden="1">
      <c r="A485" s="9" t="s">
        <v>81</v>
      </c>
      <c r="B485" s="99" t="s">
        <v>81</v>
      </c>
      <c r="C485" s="85" t="s">
        <v>71</v>
      </c>
      <c r="D485" s="85">
        <v>1</v>
      </c>
      <c r="E485" s="85">
        <v>21</v>
      </c>
      <c r="F485" s="85">
        <v>1</v>
      </c>
      <c r="G485" s="85">
        <v>921</v>
      </c>
      <c r="H485" s="85" t="s">
        <v>248</v>
      </c>
      <c r="I485" s="85" t="s">
        <v>248</v>
      </c>
      <c r="J485" s="100">
        <v>612</v>
      </c>
      <c r="K485" s="34"/>
      <c r="L485" s="34"/>
      <c r="M485" s="34"/>
      <c r="N485" s="34">
        <v>80000</v>
      </c>
      <c r="O485" s="34"/>
      <c r="P485" s="34"/>
      <c r="Q485" s="34">
        <v>-80000</v>
      </c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>
        <f>N485+Q485</f>
        <v>0</v>
      </c>
      <c r="AD485" s="34"/>
      <c r="AE485" s="34"/>
      <c r="AF485" s="34"/>
      <c r="AG485" s="34"/>
      <c r="AH485" s="34"/>
      <c r="AI485" s="34"/>
    </row>
    <row r="486" spans="1:35" s="3" customFormat="1" ht="38.25" hidden="1">
      <c r="A486" s="5" t="s">
        <v>247</v>
      </c>
      <c r="B486" s="63" t="s">
        <v>247</v>
      </c>
      <c r="C486" s="64" t="s">
        <v>71</v>
      </c>
      <c r="D486" s="64">
        <v>1</v>
      </c>
      <c r="E486" s="64">
        <v>21</v>
      </c>
      <c r="F486" s="64">
        <v>1</v>
      </c>
      <c r="G486" s="64">
        <v>921</v>
      </c>
      <c r="H486" s="64" t="s">
        <v>255</v>
      </c>
      <c r="I486" s="64" t="s">
        <v>255</v>
      </c>
      <c r="J486" s="41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>
        <f>AC487</f>
        <v>0</v>
      </c>
      <c r="AD486" s="42"/>
      <c r="AE486" s="42"/>
      <c r="AF486" s="42"/>
      <c r="AG486" s="42"/>
      <c r="AH486" s="42"/>
      <c r="AI486" s="42"/>
    </row>
    <row r="487" spans="1:35" s="3" customFormat="1" ht="38.25" hidden="1">
      <c r="A487" s="5" t="s">
        <v>66</v>
      </c>
      <c r="B487" s="54" t="s">
        <v>66</v>
      </c>
      <c r="C487" s="56" t="s">
        <v>71</v>
      </c>
      <c r="D487" s="56">
        <v>1</v>
      </c>
      <c r="E487" s="56">
        <v>21</v>
      </c>
      <c r="F487" s="56">
        <v>1</v>
      </c>
      <c r="G487" s="56">
        <v>921</v>
      </c>
      <c r="H487" s="56" t="s">
        <v>255</v>
      </c>
      <c r="I487" s="56" t="s">
        <v>255</v>
      </c>
      <c r="J487" s="57">
        <v>600</v>
      </c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>
        <f>AC488</f>
        <v>0</v>
      </c>
      <c r="AD487" s="47"/>
      <c r="AE487" s="47"/>
      <c r="AF487" s="47"/>
      <c r="AG487" s="47"/>
      <c r="AH487" s="47"/>
      <c r="AI487" s="47"/>
    </row>
    <row r="488" spans="1:35" s="3" customFormat="1" ht="12.75" hidden="1">
      <c r="A488" s="5" t="s">
        <v>49</v>
      </c>
      <c r="B488" s="54" t="s">
        <v>49</v>
      </c>
      <c r="C488" s="56" t="s">
        <v>71</v>
      </c>
      <c r="D488" s="56">
        <v>1</v>
      </c>
      <c r="E488" s="56">
        <v>21</v>
      </c>
      <c r="F488" s="56">
        <v>1</v>
      </c>
      <c r="G488" s="56">
        <v>921</v>
      </c>
      <c r="H488" s="56" t="s">
        <v>255</v>
      </c>
      <c r="I488" s="56" t="s">
        <v>255</v>
      </c>
      <c r="J488" s="57">
        <v>610</v>
      </c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>
        <f>AC489</f>
        <v>0</v>
      </c>
      <c r="AD488" s="47"/>
      <c r="AE488" s="47"/>
      <c r="AF488" s="47"/>
      <c r="AG488" s="47"/>
      <c r="AH488" s="47"/>
      <c r="AI488" s="47"/>
    </row>
    <row r="489" spans="1:35" s="3" customFormat="1" ht="25.5" hidden="1">
      <c r="A489" s="9" t="s">
        <v>81</v>
      </c>
      <c r="B489" s="54" t="s">
        <v>81</v>
      </c>
      <c r="C489" s="56" t="s">
        <v>71</v>
      </c>
      <c r="D489" s="56">
        <v>1</v>
      </c>
      <c r="E489" s="56">
        <v>21</v>
      </c>
      <c r="F489" s="56">
        <v>1</v>
      </c>
      <c r="G489" s="56">
        <v>921</v>
      </c>
      <c r="H489" s="56" t="s">
        <v>255</v>
      </c>
      <c r="I489" s="56" t="s">
        <v>255</v>
      </c>
      <c r="J489" s="57">
        <v>612</v>
      </c>
      <c r="K489" s="47"/>
      <c r="L489" s="47"/>
      <c r="M489" s="47"/>
      <c r="N489" s="47"/>
      <c r="O489" s="47"/>
      <c r="P489" s="47">
        <v>1573034</v>
      </c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>
        <v>0</v>
      </c>
      <c r="AD489" s="47"/>
      <c r="AE489" s="47"/>
      <c r="AF489" s="47"/>
      <c r="AG489" s="47"/>
      <c r="AH489" s="47"/>
      <c r="AI489" s="47"/>
    </row>
    <row r="490" spans="1:35" ht="63.75">
      <c r="A490" s="6" t="s">
        <v>174</v>
      </c>
      <c r="B490" s="87" t="s">
        <v>174</v>
      </c>
      <c r="C490" s="88" t="s">
        <v>71</v>
      </c>
      <c r="D490" s="88">
        <v>1</v>
      </c>
      <c r="E490" s="88">
        <v>22</v>
      </c>
      <c r="F490" s="85"/>
      <c r="G490" s="85"/>
      <c r="H490" s="85"/>
      <c r="I490" s="85"/>
      <c r="J490" s="100"/>
      <c r="K490" s="37">
        <f>K491</f>
        <v>300160619.04</v>
      </c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7">
        <f>AC491</f>
        <v>343444903.54</v>
      </c>
      <c r="AD490" s="37"/>
      <c r="AE490" s="37"/>
      <c r="AF490" s="37">
        <f>AF491</f>
        <v>334756619.33000004</v>
      </c>
      <c r="AG490" s="37"/>
      <c r="AH490" s="37"/>
      <c r="AI490" s="37">
        <f>AI491</f>
        <v>335965045.33000004</v>
      </c>
    </row>
    <row r="491" spans="1:35" ht="25.5">
      <c r="A491" s="6" t="s">
        <v>52</v>
      </c>
      <c r="B491" s="87" t="s">
        <v>52</v>
      </c>
      <c r="C491" s="88" t="s">
        <v>71</v>
      </c>
      <c r="D491" s="88">
        <v>1</v>
      </c>
      <c r="E491" s="88">
        <v>22</v>
      </c>
      <c r="F491" s="88">
        <v>2</v>
      </c>
      <c r="G491" s="88">
        <v>921</v>
      </c>
      <c r="H491" s="85"/>
      <c r="I491" s="85"/>
      <c r="J491" s="100"/>
      <c r="K491" s="37">
        <f>K492+K549+K553+K557+K561</f>
        <v>300160619.04</v>
      </c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7">
        <f>AC493+AC549+AC553+AC557+AC561+AC497+AC501</f>
        <v>343444903.54</v>
      </c>
      <c r="AD491" s="37"/>
      <c r="AE491" s="37"/>
      <c r="AF491" s="37">
        <f>AF493+AF549+AF553+AF557+AF561+AF497+AF501</f>
        <v>334756619.33000004</v>
      </c>
      <c r="AG491" s="37"/>
      <c r="AH491" s="37"/>
      <c r="AI491" s="37">
        <f>AI493+AI549+AI553+AI557+AI561+AI497+AI501</f>
        <v>335965045.33000004</v>
      </c>
    </row>
    <row r="492" spans="1:35" s="40" customFormat="1" ht="25.5" hidden="1">
      <c r="A492" s="21" t="s">
        <v>64</v>
      </c>
      <c r="B492" s="72" t="s">
        <v>64</v>
      </c>
      <c r="C492" s="64" t="s">
        <v>71</v>
      </c>
      <c r="D492" s="64">
        <v>1</v>
      </c>
      <c r="E492" s="64">
        <v>22</v>
      </c>
      <c r="F492" s="64">
        <v>2</v>
      </c>
      <c r="G492" s="64">
        <v>921</v>
      </c>
      <c r="H492" s="64">
        <v>10400</v>
      </c>
      <c r="I492" s="64">
        <v>10400</v>
      </c>
      <c r="J492" s="41"/>
      <c r="K492" s="42">
        <f>K493+K505+K509+K513+K517+K521+K525+K529+K533+K537+K541+K545</f>
        <v>55408827.6</v>
      </c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>
        <f>AC493+AC505+AC509+AC513+AC517+AC521+AC525+AC529+AC533+AC537+AC541+AC545</f>
        <v>38083013.83</v>
      </c>
      <c r="AD492" s="42"/>
      <c r="AE492" s="42"/>
      <c r="AF492" s="42">
        <f>AF493+AF505+AF509+AF513+AF517+AF521+AF525+AF529+AF533+AF537+AF541+AF545</f>
        <v>32933820.61</v>
      </c>
      <c r="AG492" s="42"/>
      <c r="AH492" s="42"/>
      <c r="AI492" s="42">
        <f>AI493+AI505+AI509+AI513+AI517+AI521+AI525+AI529+AI533+AI537+AI541+AI545</f>
        <v>33788975.61</v>
      </c>
    </row>
    <row r="493" spans="1:35" ht="27" customHeight="1">
      <c r="A493" s="11" t="s">
        <v>97</v>
      </c>
      <c r="B493" s="95" t="s">
        <v>309</v>
      </c>
      <c r="C493" s="88" t="s">
        <v>71</v>
      </c>
      <c r="D493" s="88">
        <v>1</v>
      </c>
      <c r="E493" s="88">
        <v>22</v>
      </c>
      <c r="F493" s="88">
        <v>2</v>
      </c>
      <c r="G493" s="88">
        <v>921</v>
      </c>
      <c r="H493" s="88">
        <v>10410</v>
      </c>
      <c r="I493" s="88">
        <v>80310</v>
      </c>
      <c r="J493" s="89"/>
      <c r="K493" s="37">
        <f>K494</f>
        <v>4944861.37</v>
      </c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>
        <f>AC494</f>
        <v>38083013.83</v>
      </c>
      <c r="AD493" s="37"/>
      <c r="AE493" s="37"/>
      <c r="AF493" s="37">
        <f>AF494</f>
        <v>32933820.61</v>
      </c>
      <c r="AG493" s="37"/>
      <c r="AH493" s="37"/>
      <c r="AI493" s="37">
        <f>AI494</f>
        <v>33788975.61</v>
      </c>
    </row>
    <row r="494" spans="1:35" ht="44.25" customHeight="1">
      <c r="A494" s="5" t="s">
        <v>66</v>
      </c>
      <c r="B494" s="99" t="s">
        <v>66</v>
      </c>
      <c r="C494" s="85" t="s">
        <v>71</v>
      </c>
      <c r="D494" s="85">
        <v>1</v>
      </c>
      <c r="E494" s="85">
        <v>22</v>
      </c>
      <c r="F494" s="85">
        <v>2</v>
      </c>
      <c r="G494" s="85">
        <v>921</v>
      </c>
      <c r="H494" s="85">
        <v>10410</v>
      </c>
      <c r="I494" s="85">
        <v>80310</v>
      </c>
      <c r="J494" s="100">
        <v>600</v>
      </c>
      <c r="K494" s="34">
        <f>K495</f>
        <v>4944861.37</v>
      </c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>
        <f>AC495</f>
        <v>38083013.83</v>
      </c>
      <c r="AD494" s="34"/>
      <c r="AE494" s="34"/>
      <c r="AF494" s="34">
        <f>AF495</f>
        <v>32933820.61</v>
      </c>
      <c r="AG494" s="34"/>
      <c r="AH494" s="34"/>
      <c r="AI494" s="34">
        <f>AI495</f>
        <v>33788975.61</v>
      </c>
    </row>
    <row r="495" spans="1:35" s="3" customFormat="1" ht="12.75">
      <c r="A495" s="5" t="s">
        <v>49</v>
      </c>
      <c r="B495" s="99" t="s">
        <v>49</v>
      </c>
      <c r="C495" s="85" t="s">
        <v>71</v>
      </c>
      <c r="D495" s="85">
        <v>1</v>
      </c>
      <c r="E495" s="85">
        <v>22</v>
      </c>
      <c r="F495" s="85">
        <v>2</v>
      </c>
      <c r="G495" s="85">
        <v>921</v>
      </c>
      <c r="H495" s="85">
        <v>10410</v>
      </c>
      <c r="I495" s="85">
        <v>80310</v>
      </c>
      <c r="J495" s="100">
        <v>610</v>
      </c>
      <c r="K495" s="34">
        <f>K496</f>
        <v>4944861.37</v>
      </c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>
        <f>AC496</f>
        <v>38083013.83</v>
      </c>
      <c r="AD495" s="34"/>
      <c r="AE495" s="34"/>
      <c r="AF495" s="34">
        <f>AF496</f>
        <v>32933820.61</v>
      </c>
      <c r="AG495" s="34"/>
      <c r="AH495" s="34"/>
      <c r="AI495" s="34">
        <f>AI496</f>
        <v>33788975.61</v>
      </c>
    </row>
    <row r="496" spans="1:35" s="3" customFormat="1" ht="76.5">
      <c r="A496" s="5" t="s">
        <v>22</v>
      </c>
      <c r="B496" s="99" t="s">
        <v>22</v>
      </c>
      <c r="C496" s="85" t="s">
        <v>71</v>
      </c>
      <c r="D496" s="85">
        <v>1</v>
      </c>
      <c r="E496" s="85">
        <v>22</v>
      </c>
      <c r="F496" s="85">
        <v>2</v>
      </c>
      <c r="G496" s="85">
        <v>921</v>
      </c>
      <c r="H496" s="85">
        <v>10410</v>
      </c>
      <c r="I496" s="85">
        <v>80310</v>
      </c>
      <c r="J496" s="100">
        <v>611</v>
      </c>
      <c r="K496" s="34">
        <v>4944861.37</v>
      </c>
      <c r="L496" s="34">
        <v>500000</v>
      </c>
      <c r="M496" s="34"/>
      <c r="N496" s="34"/>
      <c r="O496" s="34">
        <v>19000</v>
      </c>
      <c r="P496" s="34"/>
      <c r="Q496" s="34"/>
      <c r="R496" s="34">
        <v>1500000</v>
      </c>
      <c r="S496" s="34"/>
      <c r="T496" s="34"/>
      <c r="U496" s="34">
        <v>37830</v>
      </c>
      <c r="V496" s="34">
        <v>50000</v>
      </c>
      <c r="W496" s="34"/>
      <c r="X496" s="34">
        <v>49998</v>
      </c>
      <c r="Y496" s="34">
        <v>-144960.76</v>
      </c>
      <c r="Z496" s="34">
        <v>40245</v>
      </c>
      <c r="AA496" s="34">
        <v>154932</v>
      </c>
      <c r="AB496" s="34">
        <v>5867642.98</v>
      </c>
      <c r="AC496" s="34">
        <f>32115156.61+X496+Y496+Z496+AA496+AB496</f>
        <v>38083013.83</v>
      </c>
      <c r="AD496" s="34"/>
      <c r="AE496" s="34"/>
      <c r="AF496" s="34">
        <v>32933820.61</v>
      </c>
      <c r="AG496" s="34"/>
      <c r="AH496" s="34"/>
      <c r="AI496" s="34">
        <v>33788975.61</v>
      </c>
    </row>
    <row r="497" spans="1:35" s="3" customFormat="1" ht="36.75" customHeight="1">
      <c r="A497" s="5"/>
      <c r="B497" s="95" t="s">
        <v>320</v>
      </c>
      <c r="C497" s="88" t="s">
        <v>71</v>
      </c>
      <c r="D497" s="88">
        <v>1</v>
      </c>
      <c r="E497" s="88">
        <v>22</v>
      </c>
      <c r="F497" s="88">
        <v>2</v>
      </c>
      <c r="G497" s="88">
        <v>921</v>
      </c>
      <c r="H497" s="88">
        <v>10410</v>
      </c>
      <c r="I497" s="88">
        <v>82350</v>
      </c>
      <c r="J497" s="89"/>
      <c r="K497" s="37">
        <f>K498</f>
        <v>4944861.37</v>
      </c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>
        <f>AC498</f>
        <v>18330418.81</v>
      </c>
      <c r="AD497" s="37"/>
      <c r="AE497" s="37"/>
      <c r="AF497" s="37">
        <f>AF498</f>
        <v>18334018.81</v>
      </c>
      <c r="AG497" s="37"/>
      <c r="AH497" s="37"/>
      <c r="AI497" s="37">
        <f>AI498</f>
        <v>18334018.81</v>
      </c>
    </row>
    <row r="498" spans="1:35" s="3" customFormat="1" ht="38.25">
      <c r="A498" s="5"/>
      <c r="B498" s="99" t="s">
        <v>66</v>
      </c>
      <c r="C498" s="85" t="s">
        <v>71</v>
      </c>
      <c r="D498" s="85">
        <v>1</v>
      </c>
      <c r="E498" s="85">
        <v>22</v>
      </c>
      <c r="F498" s="85">
        <v>2</v>
      </c>
      <c r="G498" s="85">
        <v>921</v>
      </c>
      <c r="H498" s="85">
        <v>10410</v>
      </c>
      <c r="I498" s="85">
        <v>82350</v>
      </c>
      <c r="J498" s="100">
        <v>600</v>
      </c>
      <c r="K498" s="34">
        <f>K499</f>
        <v>4944861.37</v>
      </c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>
        <f>AC499</f>
        <v>18330418.81</v>
      </c>
      <c r="AD498" s="34"/>
      <c r="AE498" s="34"/>
      <c r="AF498" s="34">
        <f>AF499</f>
        <v>18334018.81</v>
      </c>
      <c r="AG498" s="34"/>
      <c r="AH498" s="34"/>
      <c r="AI498" s="34">
        <f>AI499</f>
        <v>18334018.81</v>
      </c>
    </row>
    <row r="499" spans="1:35" s="3" customFormat="1" ht="12.75">
      <c r="A499" s="5"/>
      <c r="B499" s="99" t="s">
        <v>49</v>
      </c>
      <c r="C499" s="85" t="s">
        <v>71</v>
      </c>
      <c r="D499" s="85">
        <v>1</v>
      </c>
      <c r="E499" s="85">
        <v>22</v>
      </c>
      <c r="F499" s="85">
        <v>2</v>
      </c>
      <c r="G499" s="85">
        <v>921</v>
      </c>
      <c r="H499" s="85">
        <v>10410</v>
      </c>
      <c r="I499" s="85">
        <v>82350</v>
      </c>
      <c r="J499" s="100">
        <v>610</v>
      </c>
      <c r="K499" s="34">
        <f>K500</f>
        <v>4944861.37</v>
      </c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>
        <f>AC500</f>
        <v>18330418.81</v>
      </c>
      <c r="AD499" s="34"/>
      <c r="AE499" s="34"/>
      <c r="AF499" s="34">
        <f>AF500</f>
        <v>18334018.81</v>
      </c>
      <c r="AG499" s="34"/>
      <c r="AH499" s="34"/>
      <c r="AI499" s="34">
        <f>AI500</f>
        <v>18334018.81</v>
      </c>
    </row>
    <row r="500" spans="1:35" s="3" customFormat="1" ht="76.5">
      <c r="A500" s="5"/>
      <c r="B500" s="99" t="s">
        <v>22</v>
      </c>
      <c r="C500" s="85" t="s">
        <v>71</v>
      </c>
      <c r="D500" s="85">
        <v>1</v>
      </c>
      <c r="E500" s="85">
        <v>22</v>
      </c>
      <c r="F500" s="85">
        <v>2</v>
      </c>
      <c r="G500" s="85">
        <v>921</v>
      </c>
      <c r="H500" s="85">
        <v>10410</v>
      </c>
      <c r="I500" s="85">
        <v>82350</v>
      </c>
      <c r="J500" s="100">
        <v>611</v>
      </c>
      <c r="K500" s="34">
        <v>4944861.37</v>
      </c>
      <c r="L500" s="34">
        <v>500000</v>
      </c>
      <c r="M500" s="34"/>
      <c r="N500" s="34"/>
      <c r="O500" s="34">
        <v>19000</v>
      </c>
      <c r="P500" s="34"/>
      <c r="Q500" s="34"/>
      <c r="R500" s="34">
        <v>1500000</v>
      </c>
      <c r="S500" s="34"/>
      <c r="T500" s="34"/>
      <c r="U500" s="34">
        <v>37830</v>
      </c>
      <c r="V500" s="34">
        <v>50000</v>
      </c>
      <c r="W500" s="34"/>
      <c r="X500" s="34"/>
      <c r="Y500" s="34"/>
      <c r="Z500" s="34"/>
      <c r="AA500" s="34"/>
      <c r="AB500" s="34"/>
      <c r="AC500" s="34">
        <v>18330418.81</v>
      </c>
      <c r="AD500" s="34"/>
      <c r="AE500" s="34"/>
      <c r="AF500" s="34">
        <v>18334018.81</v>
      </c>
      <c r="AG500" s="34"/>
      <c r="AH500" s="34"/>
      <c r="AI500" s="34">
        <v>18334018.81</v>
      </c>
    </row>
    <row r="501" spans="1:35" s="3" customFormat="1" ht="25.5">
      <c r="A501" s="6"/>
      <c r="B501" s="87" t="s">
        <v>321</v>
      </c>
      <c r="C501" s="88" t="s">
        <v>71</v>
      </c>
      <c r="D501" s="88">
        <v>1</v>
      </c>
      <c r="E501" s="88">
        <v>22</v>
      </c>
      <c r="F501" s="88">
        <v>2</v>
      </c>
      <c r="G501" s="88">
        <v>921</v>
      </c>
      <c r="H501" s="88"/>
      <c r="I501" s="88">
        <v>83360</v>
      </c>
      <c r="J501" s="89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>
        <f>AC502</f>
        <v>20277538.060000002</v>
      </c>
      <c r="AD501" s="37"/>
      <c r="AE501" s="37"/>
      <c r="AF501" s="37">
        <f aca="true" t="shared" si="35" ref="AF501:AI503">AF502</f>
        <v>17433608.060000002</v>
      </c>
      <c r="AG501" s="37"/>
      <c r="AH501" s="37"/>
      <c r="AI501" s="37">
        <f t="shared" si="35"/>
        <v>17433608.060000002</v>
      </c>
    </row>
    <row r="502" spans="1:35" s="3" customFormat="1" ht="38.25">
      <c r="A502" s="5"/>
      <c r="B502" s="99" t="s">
        <v>66</v>
      </c>
      <c r="C502" s="85" t="s">
        <v>71</v>
      </c>
      <c r="D502" s="85">
        <v>1</v>
      </c>
      <c r="E502" s="85">
        <v>22</v>
      </c>
      <c r="F502" s="85">
        <v>2</v>
      </c>
      <c r="G502" s="85">
        <v>921</v>
      </c>
      <c r="H502" s="85"/>
      <c r="I502" s="85">
        <v>83360</v>
      </c>
      <c r="J502" s="100">
        <v>600</v>
      </c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>
        <f>AC503</f>
        <v>20277538.060000002</v>
      </c>
      <c r="AD502" s="34"/>
      <c r="AE502" s="34"/>
      <c r="AF502" s="34">
        <f t="shared" si="35"/>
        <v>17433608.060000002</v>
      </c>
      <c r="AG502" s="34"/>
      <c r="AH502" s="34"/>
      <c r="AI502" s="34">
        <f t="shared" si="35"/>
        <v>17433608.060000002</v>
      </c>
    </row>
    <row r="503" spans="1:35" s="3" customFormat="1" ht="12.75">
      <c r="A503" s="5"/>
      <c r="B503" s="99" t="s">
        <v>49</v>
      </c>
      <c r="C503" s="85" t="s">
        <v>71</v>
      </c>
      <c r="D503" s="85">
        <v>1</v>
      </c>
      <c r="E503" s="85">
        <v>22</v>
      </c>
      <c r="F503" s="85">
        <v>2</v>
      </c>
      <c r="G503" s="85">
        <v>921</v>
      </c>
      <c r="H503" s="85"/>
      <c r="I503" s="85">
        <v>83360</v>
      </c>
      <c r="J503" s="100">
        <v>610</v>
      </c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>
        <f>AC504</f>
        <v>20277538.060000002</v>
      </c>
      <c r="AD503" s="34"/>
      <c r="AE503" s="34"/>
      <c r="AF503" s="34">
        <f t="shared" si="35"/>
        <v>17433608.060000002</v>
      </c>
      <c r="AG503" s="34"/>
      <c r="AH503" s="34"/>
      <c r="AI503" s="34">
        <f t="shared" si="35"/>
        <v>17433608.060000002</v>
      </c>
    </row>
    <row r="504" spans="1:35" s="3" customFormat="1" ht="78.75" customHeight="1">
      <c r="A504" s="5"/>
      <c r="B504" s="99" t="s">
        <v>22</v>
      </c>
      <c r="C504" s="85" t="s">
        <v>71</v>
      </c>
      <c r="D504" s="85">
        <v>1</v>
      </c>
      <c r="E504" s="85">
        <v>22</v>
      </c>
      <c r="F504" s="85">
        <v>2</v>
      </c>
      <c r="G504" s="85">
        <v>921</v>
      </c>
      <c r="H504" s="85"/>
      <c r="I504" s="85">
        <v>83360</v>
      </c>
      <c r="J504" s="100">
        <v>611</v>
      </c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>
        <v>2843930</v>
      </c>
      <c r="Y504" s="34"/>
      <c r="Z504" s="34"/>
      <c r="AA504" s="34"/>
      <c r="AB504" s="34"/>
      <c r="AC504" s="34">
        <f>10001967.46+7431640.6+X504</f>
        <v>20277538.060000002</v>
      </c>
      <c r="AD504" s="34"/>
      <c r="AE504" s="34"/>
      <c r="AF504" s="34">
        <f>10001967.46+7431640.6</f>
        <v>17433608.060000002</v>
      </c>
      <c r="AG504" s="34"/>
      <c r="AH504" s="34"/>
      <c r="AI504" s="34">
        <f>10001967.46+7431640.6</f>
        <v>17433608.060000002</v>
      </c>
    </row>
    <row r="505" spans="1:35" s="40" customFormat="1" ht="89.25" hidden="1">
      <c r="A505" s="22" t="s">
        <v>98</v>
      </c>
      <c r="B505" s="105" t="s">
        <v>98</v>
      </c>
      <c r="C505" s="64" t="s">
        <v>71</v>
      </c>
      <c r="D505" s="64">
        <v>1</v>
      </c>
      <c r="E505" s="64">
        <v>22</v>
      </c>
      <c r="F505" s="64">
        <v>2</v>
      </c>
      <c r="G505" s="64">
        <v>921</v>
      </c>
      <c r="H505" s="64">
        <v>10420</v>
      </c>
      <c r="I505" s="64">
        <v>10420</v>
      </c>
      <c r="J505" s="41"/>
      <c r="K505" s="42">
        <f>K506</f>
        <v>3838219.05</v>
      </c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>
        <f>AC506</f>
        <v>0</v>
      </c>
      <c r="AD505" s="42"/>
      <c r="AE505" s="42"/>
      <c r="AF505" s="42">
        <f aca="true" t="shared" si="36" ref="AF505:AI507">AF506</f>
        <v>0</v>
      </c>
      <c r="AG505" s="42"/>
      <c r="AH505" s="42"/>
      <c r="AI505" s="42">
        <f t="shared" si="36"/>
        <v>0</v>
      </c>
    </row>
    <row r="506" spans="1:35" s="40" customFormat="1" ht="38.25" hidden="1">
      <c r="A506" s="20" t="s">
        <v>66</v>
      </c>
      <c r="B506" s="54" t="s">
        <v>66</v>
      </c>
      <c r="C506" s="56" t="s">
        <v>71</v>
      </c>
      <c r="D506" s="56">
        <v>1</v>
      </c>
      <c r="E506" s="56">
        <v>22</v>
      </c>
      <c r="F506" s="56">
        <v>2</v>
      </c>
      <c r="G506" s="56">
        <v>921</v>
      </c>
      <c r="H506" s="56">
        <v>10420</v>
      </c>
      <c r="I506" s="56">
        <v>10420</v>
      </c>
      <c r="J506" s="57">
        <v>600</v>
      </c>
      <c r="K506" s="47">
        <f>K507</f>
        <v>3838219.05</v>
      </c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>
        <f>AC507</f>
        <v>0</v>
      </c>
      <c r="AD506" s="47"/>
      <c r="AE506" s="47"/>
      <c r="AF506" s="47">
        <f t="shared" si="36"/>
        <v>0</v>
      </c>
      <c r="AG506" s="47"/>
      <c r="AH506" s="47"/>
      <c r="AI506" s="47">
        <f t="shared" si="36"/>
        <v>0</v>
      </c>
    </row>
    <row r="507" spans="1:35" s="40" customFormat="1" ht="12.75" hidden="1">
      <c r="A507" s="20" t="s">
        <v>49</v>
      </c>
      <c r="B507" s="54" t="s">
        <v>49</v>
      </c>
      <c r="C507" s="56" t="s">
        <v>71</v>
      </c>
      <c r="D507" s="56">
        <v>1</v>
      </c>
      <c r="E507" s="56">
        <v>22</v>
      </c>
      <c r="F507" s="56">
        <v>2</v>
      </c>
      <c r="G507" s="56">
        <v>921</v>
      </c>
      <c r="H507" s="56">
        <v>10420</v>
      </c>
      <c r="I507" s="56">
        <v>10420</v>
      </c>
      <c r="J507" s="57">
        <v>610</v>
      </c>
      <c r="K507" s="47">
        <f>K508</f>
        <v>3838219.05</v>
      </c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>
        <f>AC508</f>
        <v>0</v>
      </c>
      <c r="AD507" s="47"/>
      <c r="AE507" s="47"/>
      <c r="AF507" s="47">
        <f t="shared" si="36"/>
        <v>0</v>
      </c>
      <c r="AG507" s="47"/>
      <c r="AH507" s="47"/>
      <c r="AI507" s="47">
        <f t="shared" si="36"/>
        <v>0</v>
      </c>
    </row>
    <row r="508" spans="1:35" s="44" customFormat="1" ht="76.5" hidden="1">
      <c r="A508" s="20" t="s">
        <v>22</v>
      </c>
      <c r="B508" s="54" t="s">
        <v>22</v>
      </c>
      <c r="C508" s="56" t="s">
        <v>71</v>
      </c>
      <c r="D508" s="56">
        <v>1</v>
      </c>
      <c r="E508" s="56">
        <v>22</v>
      </c>
      <c r="F508" s="56">
        <v>2</v>
      </c>
      <c r="G508" s="56">
        <v>921</v>
      </c>
      <c r="H508" s="56">
        <v>10420</v>
      </c>
      <c r="I508" s="56">
        <v>10420</v>
      </c>
      <c r="J508" s="57">
        <v>611</v>
      </c>
      <c r="K508" s="47">
        <v>3838219.05</v>
      </c>
      <c r="L508" s="47">
        <v>918321</v>
      </c>
      <c r="M508" s="47"/>
      <c r="N508" s="47">
        <v>236248</v>
      </c>
      <c r="O508" s="47">
        <v>269761</v>
      </c>
      <c r="P508" s="47">
        <v>1090329</v>
      </c>
      <c r="Q508" s="47">
        <v>125526</v>
      </c>
      <c r="R508" s="47"/>
      <c r="S508" s="47"/>
      <c r="T508" s="47"/>
      <c r="U508" s="47"/>
      <c r="V508" s="47">
        <v>350000</v>
      </c>
      <c r="W508" s="47"/>
      <c r="X508" s="47"/>
      <c r="Y508" s="47"/>
      <c r="Z508" s="47"/>
      <c r="AA508" s="47"/>
      <c r="AB508" s="47"/>
      <c r="AC508" s="47">
        <v>0</v>
      </c>
      <c r="AD508" s="47"/>
      <c r="AE508" s="47"/>
      <c r="AF508" s="47">
        <v>0</v>
      </c>
      <c r="AG508" s="47"/>
      <c r="AH508" s="47"/>
      <c r="AI508" s="47">
        <v>0</v>
      </c>
    </row>
    <row r="509" spans="1:35" s="40" customFormat="1" ht="89.25" hidden="1">
      <c r="A509" s="22" t="s">
        <v>99</v>
      </c>
      <c r="B509" s="105" t="s">
        <v>99</v>
      </c>
      <c r="C509" s="64" t="s">
        <v>71</v>
      </c>
      <c r="D509" s="64">
        <v>1</v>
      </c>
      <c r="E509" s="64">
        <v>22</v>
      </c>
      <c r="F509" s="64">
        <v>2</v>
      </c>
      <c r="G509" s="64">
        <v>921</v>
      </c>
      <c r="H509" s="64">
        <v>10430</v>
      </c>
      <c r="I509" s="64">
        <v>10430</v>
      </c>
      <c r="J509" s="41"/>
      <c r="K509" s="42">
        <f>K510</f>
        <v>5851970</v>
      </c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>
        <f>AC510</f>
        <v>0</v>
      </c>
      <c r="AD509" s="42"/>
      <c r="AE509" s="42"/>
      <c r="AF509" s="42">
        <f aca="true" t="shared" si="37" ref="AF509:AI511">AF510</f>
        <v>0</v>
      </c>
      <c r="AG509" s="42"/>
      <c r="AH509" s="42"/>
      <c r="AI509" s="42">
        <f t="shared" si="37"/>
        <v>0</v>
      </c>
    </row>
    <row r="510" spans="1:35" s="40" customFormat="1" ht="38.25" hidden="1">
      <c r="A510" s="20" t="s">
        <v>66</v>
      </c>
      <c r="B510" s="54" t="s">
        <v>66</v>
      </c>
      <c r="C510" s="56" t="s">
        <v>71</v>
      </c>
      <c r="D510" s="56">
        <v>1</v>
      </c>
      <c r="E510" s="56">
        <v>22</v>
      </c>
      <c r="F510" s="56">
        <v>2</v>
      </c>
      <c r="G510" s="56">
        <v>921</v>
      </c>
      <c r="H510" s="56">
        <v>10430</v>
      </c>
      <c r="I510" s="56">
        <v>10430</v>
      </c>
      <c r="J510" s="57">
        <v>600</v>
      </c>
      <c r="K510" s="47">
        <f>K511</f>
        <v>5851970</v>
      </c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>
        <f>AC511</f>
        <v>0</v>
      </c>
      <c r="AD510" s="47"/>
      <c r="AE510" s="47"/>
      <c r="AF510" s="47">
        <f t="shared" si="37"/>
        <v>0</v>
      </c>
      <c r="AG510" s="47"/>
      <c r="AH510" s="47"/>
      <c r="AI510" s="47">
        <f t="shared" si="37"/>
        <v>0</v>
      </c>
    </row>
    <row r="511" spans="1:35" s="40" customFormat="1" ht="12.75" hidden="1">
      <c r="A511" s="20" t="s">
        <v>49</v>
      </c>
      <c r="B511" s="54" t="s">
        <v>49</v>
      </c>
      <c r="C511" s="56" t="s">
        <v>71</v>
      </c>
      <c r="D511" s="56">
        <v>1</v>
      </c>
      <c r="E511" s="56">
        <v>22</v>
      </c>
      <c r="F511" s="56">
        <v>2</v>
      </c>
      <c r="G511" s="56">
        <v>921</v>
      </c>
      <c r="H511" s="56">
        <v>10430</v>
      </c>
      <c r="I511" s="56">
        <v>10430</v>
      </c>
      <c r="J511" s="57">
        <v>610</v>
      </c>
      <c r="K511" s="47">
        <f>K512</f>
        <v>5851970</v>
      </c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>
        <f>AC512</f>
        <v>0</v>
      </c>
      <c r="AD511" s="47"/>
      <c r="AE511" s="47"/>
      <c r="AF511" s="47">
        <f t="shared" si="37"/>
        <v>0</v>
      </c>
      <c r="AG511" s="47"/>
      <c r="AH511" s="47"/>
      <c r="AI511" s="47">
        <f t="shared" si="37"/>
        <v>0</v>
      </c>
    </row>
    <row r="512" spans="1:35" s="44" customFormat="1" ht="76.5" hidden="1">
      <c r="A512" s="20" t="s">
        <v>22</v>
      </c>
      <c r="B512" s="54" t="s">
        <v>22</v>
      </c>
      <c r="C512" s="56" t="s">
        <v>71</v>
      </c>
      <c r="D512" s="56">
        <v>1</v>
      </c>
      <c r="E512" s="56">
        <v>22</v>
      </c>
      <c r="F512" s="56">
        <v>2</v>
      </c>
      <c r="G512" s="56">
        <v>921</v>
      </c>
      <c r="H512" s="56">
        <v>10430</v>
      </c>
      <c r="I512" s="56">
        <v>10430</v>
      </c>
      <c r="J512" s="57">
        <v>611</v>
      </c>
      <c r="K512" s="47">
        <v>5851970</v>
      </c>
      <c r="L512" s="47"/>
      <c r="M512" s="47">
        <v>124300</v>
      </c>
      <c r="N512" s="47">
        <v>64550</v>
      </c>
      <c r="O512" s="47">
        <v>362739</v>
      </c>
      <c r="P512" s="47"/>
      <c r="Q512" s="47"/>
      <c r="R512" s="47"/>
      <c r="S512" s="47"/>
      <c r="T512" s="47"/>
      <c r="U512" s="47">
        <v>340113</v>
      </c>
      <c r="V512" s="47"/>
      <c r="W512" s="47"/>
      <c r="X512" s="47"/>
      <c r="Y512" s="47"/>
      <c r="Z512" s="47"/>
      <c r="AA512" s="47"/>
      <c r="AB512" s="47"/>
      <c r="AC512" s="47">
        <v>0</v>
      </c>
      <c r="AD512" s="47"/>
      <c r="AE512" s="47"/>
      <c r="AF512" s="47">
        <v>0</v>
      </c>
      <c r="AG512" s="47"/>
      <c r="AH512" s="47"/>
      <c r="AI512" s="47">
        <v>0</v>
      </c>
    </row>
    <row r="513" spans="1:35" s="40" customFormat="1" ht="89.25" hidden="1">
      <c r="A513" s="22" t="s">
        <v>100</v>
      </c>
      <c r="B513" s="105" t="s">
        <v>100</v>
      </c>
      <c r="C513" s="64" t="s">
        <v>71</v>
      </c>
      <c r="D513" s="64">
        <v>1</v>
      </c>
      <c r="E513" s="64">
        <v>22</v>
      </c>
      <c r="F513" s="64">
        <v>2</v>
      </c>
      <c r="G513" s="64">
        <v>921</v>
      </c>
      <c r="H513" s="64">
        <v>10440</v>
      </c>
      <c r="I513" s="64">
        <v>10440</v>
      </c>
      <c r="J513" s="41"/>
      <c r="K513" s="42">
        <f>K514</f>
        <v>3564951</v>
      </c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>
        <f>AC514</f>
        <v>0</v>
      </c>
      <c r="AD513" s="42"/>
      <c r="AE513" s="42"/>
      <c r="AF513" s="42">
        <f aca="true" t="shared" si="38" ref="AF513:AI515">AF514</f>
        <v>0</v>
      </c>
      <c r="AG513" s="42"/>
      <c r="AH513" s="42"/>
      <c r="AI513" s="42">
        <f t="shared" si="38"/>
        <v>0</v>
      </c>
    </row>
    <row r="514" spans="1:35" s="40" customFormat="1" ht="38.25" hidden="1">
      <c r="A514" s="20" t="s">
        <v>66</v>
      </c>
      <c r="B514" s="54" t="s">
        <v>66</v>
      </c>
      <c r="C514" s="56" t="s">
        <v>71</v>
      </c>
      <c r="D514" s="56">
        <v>1</v>
      </c>
      <c r="E514" s="56">
        <v>22</v>
      </c>
      <c r="F514" s="56">
        <v>2</v>
      </c>
      <c r="G514" s="56">
        <v>921</v>
      </c>
      <c r="H514" s="56">
        <v>10440</v>
      </c>
      <c r="I514" s="56">
        <v>10440</v>
      </c>
      <c r="J514" s="57">
        <v>600</v>
      </c>
      <c r="K514" s="47">
        <f>K515</f>
        <v>3564951</v>
      </c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>
        <f>AC515</f>
        <v>0</v>
      </c>
      <c r="AD514" s="47"/>
      <c r="AE514" s="47"/>
      <c r="AF514" s="47">
        <f t="shared" si="38"/>
        <v>0</v>
      </c>
      <c r="AG514" s="47"/>
      <c r="AH514" s="47"/>
      <c r="AI514" s="47">
        <f t="shared" si="38"/>
        <v>0</v>
      </c>
    </row>
    <row r="515" spans="1:35" s="40" customFormat="1" ht="12.75" hidden="1">
      <c r="A515" s="20" t="s">
        <v>49</v>
      </c>
      <c r="B515" s="54" t="s">
        <v>49</v>
      </c>
      <c r="C515" s="56" t="s">
        <v>71</v>
      </c>
      <c r="D515" s="56">
        <v>1</v>
      </c>
      <c r="E515" s="56">
        <v>22</v>
      </c>
      <c r="F515" s="56">
        <v>2</v>
      </c>
      <c r="G515" s="56">
        <v>921</v>
      </c>
      <c r="H515" s="56">
        <v>10440</v>
      </c>
      <c r="I515" s="56">
        <v>10440</v>
      </c>
      <c r="J515" s="57">
        <v>610</v>
      </c>
      <c r="K515" s="47">
        <f>K516</f>
        <v>3564951</v>
      </c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>
        <f>AC516</f>
        <v>0</v>
      </c>
      <c r="AD515" s="47"/>
      <c r="AE515" s="47"/>
      <c r="AF515" s="47">
        <f t="shared" si="38"/>
        <v>0</v>
      </c>
      <c r="AG515" s="47"/>
      <c r="AH515" s="47"/>
      <c r="AI515" s="47">
        <f t="shared" si="38"/>
        <v>0</v>
      </c>
    </row>
    <row r="516" spans="1:35" s="44" customFormat="1" ht="76.5" hidden="1">
      <c r="A516" s="20" t="s">
        <v>22</v>
      </c>
      <c r="B516" s="54" t="s">
        <v>22</v>
      </c>
      <c r="C516" s="56" t="s">
        <v>71</v>
      </c>
      <c r="D516" s="56">
        <v>1</v>
      </c>
      <c r="E516" s="56">
        <v>22</v>
      </c>
      <c r="F516" s="56">
        <v>2</v>
      </c>
      <c r="G516" s="56">
        <v>921</v>
      </c>
      <c r="H516" s="56">
        <v>10440</v>
      </c>
      <c r="I516" s="56">
        <v>10440</v>
      </c>
      <c r="J516" s="57">
        <v>611</v>
      </c>
      <c r="K516" s="47">
        <v>3564951</v>
      </c>
      <c r="L516" s="47"/>
      <c r="M516" s="47"/>
      <c r="N516" s="47"/>
      <c r="O516" s="47">
        <v>45000</v>
      </c>
      <c r="P516" s="47">
        <v>0</v>
      </c>
      <c r="Q516" s="47">
        <v>149897</v>
      </c>
      <c r="R516" s="47"/>
      <c r="S516" s="47">
        <v>50000</v>
      </c>
      <c r="T516" s="47">
        <v>95649</v>
      </c>
      <c r="U516" s="47">
        <v>477075</v>
      </c>
      <c r="V516" s="47">
        <v>0</v>
      </c>
      <c r="W516" s="47"/>
      <c r="X516" s="47"/>
      <c r="Y516" s="47"/>
      <c r="Z516" s="47"/>
      <c r="AA516" s="47"/>
      <c r="AB516" s="47"/>
      <c r="AC516" s="47">
        <v>0</v>
      </c>
      <c r="AD516" s="47"/>
      <c r="AE516" s="47"/>
      <c r="AF516" s="47">
        <v>0</v>
      </c>
      <c r="AG516" s="47"/>
      <c r="AH516" s="47"/>
      <c r="AI516" s="47">
        <v>0</v>
      </c>
    </row>
    <row r="517" spans="1:35" s="40" customFormat="1" ht="89.25" hidden="1">
      <c r="A517" s="22" t="s">
        <v>101</v>
      </c>
      <c r="B517" s="105" t="s">
        <v>101</v>
      </c>
      <c r="C517" s="64" t="s">
        <v>71</v>
      </c>
      <c r="D517" s="64">
        <v>1</v>
      </c>
      <c r="E517" s="64">
        <v>22</v>
      </c>
      <c r="F517" s="64">
        <v>2</v>
      </c>
      <c r="G517" s="64">
        <v>921</v>
      </c>
      <c r="H517" s="64">
        <v>10450</v>
      </c>
      <c r="I517" s="64">
        <v>10450</v>
      </c>
      <c r="J517" s="41"/>
      <c r="K517" s="42">
        <f>K518</f>
        <v>3130999</v>
      </c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>
        <f>AC518</f>
        <v>0</v>
      </c>
      <c r="AD517" s="42"/>
      <c r="AE517" s="42"/>
      <c r="AF517" s="42">
        <f aca="true" t="shared" si="39" ref="AF517:AI519">AF518</f>
        <v>0</v>
      </c>
      <c r="AG517" s="42"/>
      <c r="AH517" s="42"/>
      <c r="AI517" s="42">
        <f t="shared" si="39"/>
        <v>0</v>
      </c>
    </row>
    <row r="518" spans="1:35" s="40" customFormat="1" ht="38.25" hidden="1">
      <c r="A518" s="20" t="s">
        <v>66</v>
      </c>
      <c r="B518" s="54" t="s">
        <v>66</v>
      </c>
      <c r="C518" s="56" t="s">
        <v>71</v>
      </c>
      <c r="D518" s="56">
        <v>1</v>
      </c>
      <c r="E518" s="56">
        <v>22</v>
      </c>
      <c r="F518" s="56">
        <v>2</v>
      </c>
      <c r="G518" s="56">
        <v>921</v>
      </c>
      <c r="H518" s="56">
        <v>10450</v>
      </c>
      <c r="I518" s="56">
        <v>10450</v>
      </c>
      <c r="J518" s="57">
        <v>600</v>
      </c>
      <c r="K518" s="47">
        <f>K519</f>
        <v>3130999</v>
      </c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>
        <f>AC519</f>
        <v>0</v>
      </c>
      <c r="AD518" s="47"/>
      <c r="AE518" s="47"/>
      <c r="AF518" s="47">
        <f t="shared" si="39"/>
        <v>0</v>
      </c>
      <c r="AG518" s="47"/>
      <c r="AH518" s="47"/>
      <c r="AI518" s="47">
        <f t="shared" si="39"/>
        <v>0</v>
      </c>
    </row>
    <row r="519" spans="1:35" s="40" customFormat="1" ht="12.75" hidden="1">
      <c r="A519" s="20" t="s">
        <v>49</v>
      </c>
      <c r="B519" s="54" t="s">
        <v>49</v>
      </c>
      <c r="C519" s="56" t="s">
        <v>71</v>
      </c>
      <c r="D519" s="56">
        <v>1</v>
      </c>
      <c r="E519" s="56">
        <v>22</v>
      </c>
      <c r="F519" s="56">
        <v>2</v>
      </c>
      <c r="G519" s="56">
        <v>921</v>
      </c>
      <c r="H519" s="56">
        <v>10450</v>
      </c>
      <c r="I519" s="56">
        <v>10450</v>
      </c>
      <c r="J519" s="57">
        <v>610</v>
      </c>
      <c r="K519" s="47">
        <f>K520</f>
        <v>3130999</v>
      </c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>
        <f>AC520</f>
        <v>0</v>
      </c>
      <c r="AD519" s="47"/>
      <c r="AE519" s="47"/>
      <c r="AF519" s="47">
        <f t="shared" si="39"/>
        <v>0</v>
      </c>
      <c r="AG519" s="47"/>
      <c r="AH519" s="47"/>
      <c r="AI519" s="47">
        <f t="shared" si="39"/>
        <v>0</v>
      </c>
    </row>
    <row r="520" spans="1:35" s="44" customFormat="1" ht="76.5" hidden="1">
      <c r="A520" s="20" t="s">
        <v>22</v>
      </c>
      <c r="B520" s="54" t="s">
        <v>22</v>
      </c>
      <c r="C520" s="56" t="s">
        <v>71</v>
      </c>
      <c r="D520" s="56">
        <v>1</v>
      </c>
      <c r="E520" s="56">
        <v>22</v>
      </c>
      <c r="F520" s="56">
        <v>2</v>
      </c>
      <c r="G520" s="56">
        <v>921</v>
      </c>
      <c r="H520" s="56">
        <v>10450</v>
      </c>
      <c r="I520" s="56">
        <v>10450</v>
      </c>
      <c r="J520" s="57">
        <v>611</v>
      </c>
      <c r="K520" s="47">
        <v>3130999</v>
      </c>
      <c r="L520" s="47">
        <v>552879</v>
      </c>
      <c r="M520" s="47"/>
      <c r="N520" s="47"/>
      <c r="O520" s="47">
        <v>4300</v>
      </c>
      <c r="P520" s="47"/>
      <c r="Q520" s="47"/>
      <c r="R520" s="47"/>
      <c r="S520" s="47"/>
      <c r="T520" s="47"/>
      <c r="U520" s="47">
        <v>181560</v>
      </c>
      <c r="V520" s="47">
        <v>578603</v>
      </c>
      <c r="W520" s="47"/>
      <c r="X520" s="47"/>
      <c r="Y520" s="47"/>
      <c r="Z520" s="47"/>
      <c r="AA520" s="47"/>
      <c r="AB520" s="47"/>
      <c r="AC520" s="47">
        <v>0</v>
      </c>
      <c r="AD520" s="47"/>
      <c r="AE520" s="47"/>
      <c r="AF520" s="47">
        <v>0</v>
      </c>
      <c r="AG520" s="47"/>
      <c r="AH520" s="47"/>
      <c r="AI520" s="47">
        <v>0</v>
      </c>
    </row>
    <row r="521" spans="1:35" s="40" customFormat="1" ht="89.25" hidden="1">
      <c r="A521" s="22" t="s">
        <v>102</v>
      </c>
      <c r="B521" s="105" t="s">
        <v>102</v>
      </c>
      <c r="C521" s="64" t="s">
        <v>71</v>
      </c>
      <c r="D521" s="64">
        <v>1</v>
      </c>
      <c r="E521" s="64">
        <v>22</v>
      </c>
      <c r="F521" s="64">
        <v>2</v>
      </c>
      <c r="G521" s="64">
        <v>921</v>
      </c>
      <c r="H521" s="64">
        <v>10460</v>
      </c>
      <c r="I521" s="64">
        <v>10460</v>
      </c>
      <c r="J521" s="41"/>
      <c r="K521" s="42">
        <f>K522</f>
        <v>3640519.87</v>
      </c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>
        <f>AC522</f>
        <v>0</v>
      </c>
      <c r="AD521" s="42"/>
      <c r="AE521" s="42"/>
      <c r="AF521" s="42">
        <f aca="true" t="shared" si="40" ref="AF521:AI523">AF522</f>
        <v>0</v>
      </c>
      <c r="AG521" s="42"/>
      <c r="AH521" s="42"/>
      <c r="AI521" s="42">
        <f t="shared" si="40"/>
        <v>0</v>
      </c>
    </row>
    <row r="522" spans="1:35" s="40" customFormat="1" ht="38.25" hidden="1">
      <c r="A522" s="20" t="s">
        <v>66</v>
      </c>
      <c r="B522" s="54" t="s">
        <v>66</v>
      </c>
      <c r="C522" s="56" t="s">
        <v>71</v>
      </c>
      <c r="D522" s="56">
        <v>1</v>
      </c>
      <c r="E522" s="56">
        <v>22</v>
      </c>
      <c r="F522" s="56">
        <v>2</v>
      </c>
      <c r="G522" s="56">
        <v>921</v>
      </c>
      <c r="H522" s="56">
        <v>10460</v>
      </c>
      <c r="I522" s="56">
        <v>10460</v>
      </c>
      <c r="J522" s="57">
        <v>600</v>
      </c>
      <c r="K522" s="47">
        <f>K523</f>
        <v>3640519.87</v>
      </c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>
        <f>AC523</f>
        <v>0</v>
      </c>
      <c r="AD522" s="47"/>
      <c r="AE522" s="47"/>
      <c r="AF522" s="47">
        <f t="shared" si="40"/>
        <v>0</v>
      </c>
      <c r="AG522" s="47"/>
      <c r="AH522" s="47"/>
      <c r="AI522" s="47">
        <f t="shared" si="40"/>
        <v>0</v>
      </c>
    </row>
    <row r="523" spans="1:35" s="40" customFormat="1" ht="12.75" hidden="1">
      <c r="A523" s="20" t="s">
        <v>49</v>
      </c>
      <c r="B523" s="54" t="s">
        <v>49</v>
      </c>
      <c r="C523" s="56" t="s">
        <v>71</v>
      </c>
      <c r="D523" s="56">
        <v>1</v>
      </c>
      <c r="E523" s="56">
        <v>22</v>
      </c>
      <c r="F523" s="56">
        <v>2</v>
      </c>
      <c r="G523" s="56">
        <v>921</v>
      </c>
      <c r="H523" s="56">
        <v>10460</v>
      </c>
      <c r="I523" s="56">
        <v>10460</v>
      </c>
      <c r="J523" s="57">
        <v>610</v>
      </c>
      <c r="K523" s="47">
        <f>K524</f>
        <v>3640519.87</v>
      </c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>
        <f>AC524</f>
        <v>0</v>
      </c>
      <c r="AD523" s="47"/>
      <c r="AE523" s="47"/>
      <c r="AF523" s="47">
        <f t="shared" si="40"/>
        <v>0</v>
      </c>
      <c r="AG523" s="47"/>
      <c r="AH523" s="47"/>
      <c r="AI523" s="47">
        <f t="shared" si="40"/>
        <v>0</v>
      </c>
    </row>
    <row r="524" spans="1:35" s="44" customFormat="1" ht="76.5" hidden="1">
      <c r="A524" s="20" t="s">
        <v>22</v>
      </c>
      <c r="B524" s="54" t="s">
        <v>22</v>
      </c>
      <c r="C524" s="56" t="s">
        <v>71</v>
      </c>
      <c r="D524" s="56">
        <v>1</v>
      </c>
      <c r="E524" s="56">
        <v>22</v>
      </c>
      <c r="F524" s="56">
        <v>2</v>
      </c>
      <c r="G524" s="56">
        <v>921</v>
      </c>
      <c r="H524" s="56">
        <v>10460</v>
      </c>
      <c r="I524" s="56">
        <v>10460</v>
      </c>
      <c r="J524" s="57">
        <v>611</v>
      </c>
      <c r="K524" s="47">
        <v>3640519.87</v>
      </c>
      <c r="L524" s="47">
        <v>135600</v>
      </c>
      <c r="M524" s="47"/>
      <c r="N524" s="47"/>
      <c r="O524" s="47">
        <v>94550</v>
      </c>
      <c r="P524" s="47"/>
      <c r="Q524" s="47"/>
      <c r="R524" s="47"/>
      <c r="S524" s="47"/>
      <c r="T524" s="47">
        <v>785252</v>
      </c>
      <c r="U524" s="47">
        <v>73970.2</v>
      </c>
      <c r="V524" s="47">
        <v>1000000</v>
      </c>
      <c r="W524" s="47"/>
      <c r="X524" s="47"/>
      <c r="Y524" s="47"/>
      <c r="Z524" s="47"/>
      <c r="AA524" s="47"/>
      <c r="AB524" s="47"/>
      <c r="AC524" s="47">
        <v>0</v>
      </c>
      <c r="AD524" s="47"/>
      <c r="AE524" s="47"/>
      <c r="AF524" s="47">
        <v>0</v>
      </c>
      <c r="AG524" s="47"/>
      <c r="AH524" s="47"/>
      <c r="AI524" s="47">
        <v>0</v>
      </c>
    </row>
    <row r="525" spans="1:35" s="40" customFormat="1" ht="76.5" hidden="1">
      <c r="A525" s="22" t="s">
        <v>103</v>
      </c>
      <c r="B525" s="105" t="s">
        <v>103</v>
      </c>
      <c r="C525" s="64" t="s">
        <v>71</v>
      </c>
      <c r="D525" s="64">
        <v>1</v>
      </c>
      <c r="E525" s="64">
        <v>22</v>
      </c>
      <c r="F525" s="64">
        <v>2</v>
      </c>
      <c r="G525" s="64">
        <v>921</v>
      </c>
      <c r="H525" s="64">
        <v>10470</v>
      </c>
      <c r="I525" s="64">
        <v>10470</v>
      </c>
      <c r="J525" s="41"/>
      <c r="K525" s="42">
        <f>K526</f>
        <v>6570765</v>
      </c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>
        <f>AC526</f>
        <v>0</v>
      </c>
      <c r="AD525" s="42"/>
      <c r="AE525" s="42"/>
      <c r="AF525" s="42">
        <f aca="true" t="shared" si="41" ref="AF525:AI527">AF526</f>
        <v>0</v>
      </c>
      <c r="AG525" s="42"/>
      <c r="AH525" s="42"/>
      <c r="AI525" s="42">
        <f t="shared" si="41"/>
        <v>0</v>
      </c>
    </row>
    <row r="526" spans="1:35" s="40" customFormat="1" ht="38.25" hidden="1">
      <c r="A526" s="20" t="s">
        <v>66</v>
      </c>
      <c r="B526" s="54" t="s">
        <v>66</v>
      </c>
      <c r="C526" s="56" t="s">
        <v>71</v>
      </c>
      <c r="D526" s="56">
        <v>1</v>
      </c>
      <c r="E526" s="56">
        <v>22</v>
      </c>
      <c r="F526" s="56">
        <v>2</v>
      </c>
      <c r="G526" s="56">
        <v>921</v>
      </c>
      <c r="H526" s="56">
        <v>10470</v>
      </c>
      <c r="I526" s="56">
        <v>10470</v>
      </c>
      <c r="J526" s="57">
        <v>600</v>
      </c>
      <c r="K526" s="47">
        <f>K527</f>
        <v>6570765</v>
      </c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>
        <f>AC527</f>
        <v>0</v>
      </c>
      <c r="AD526" s="47"/>
      <c r="AE526" s="47"/>
      <c r="AF526" s="47">
        <f t="shared" si="41"/>
        <v>0</v>
      </c>
      <c r="AG526" s="47"/>
      <c r="AH526" s="47"/>
      <c r="AI526" s="47">
        <f t="shared" si="41"/>
        <v>0</v>
      </c>
    </row>
    <row r="527" spans="1:35" s="40" customFormat="1" ht="12.75" hidden="1">
      <c r="A527" s="20" t="s">
        <v>49</v>
      </c>
      <c r="B527" s="54" t="s">
        <v>49</v>
      </c>
      <c r="C527" s="56" t="s">
        <v>71</v>
      </c>
      <c r="D527" s="56">
        <v>1</v>
      </c>
      <c r="E527" s="56">
        <v>22</v>
      </c>
      <c r="F527" s="56">
        <v>2</v>
      </c>
      <c r="G527" s="56">
        <v>921</v>
      </c>
      <c r="H527" s="56">
        <v>10470</v>
      </c>
      <c r="I527" s="56">
        <v>10470</v>
      </c>
      <c r="J527" s="57">
        <v>610</v>
      </c>
      <c r="K527" s="47">
        <f>K528</f>
        <v>6570765</v>
      </c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>
        <f>AC528</f>
        <v>0</v>
      </c>
      <c r="AD527" s="47"/>
      <c r="AE527" s="47"/>
      <c r="AF527" s="47">
        <f t="shared" si="41"/>
        <v>0</v>
      </c>
      <c r="AG527" s="47"/>
      <c r="AH527" s="47"/>
      <c r="AI527" s="47">
        <f t="shared" si="41"/>
        <v>0</v>
      </c>
    </row>
    <row r="528" spans="1:35" s="44" customFormat="1" ht="76.5" hidden="1">
      <c r="A528" s="20" t="s">
        <v>22</v>
      </c>
      <c r="B528" s="54" t="s">
        <v>22</v>
      </c>
      <c r="C528" s="56" t="s">
        <v>71</v>
      </c>
      <c r="D528" s="56">
        <v>1</v>
      </c>
      <c r="E528" s="56">
        <v>22</v>
      </c>
      <c r="F528" s="56">
        <v>2</v>
      </c>
      <c r="G528" s="56">
        <v>921</v>
      </c>
      <c r="H528" s="56">
        <v>10470</v>
      </c>
      <c r="I528" s="56">
        <v>10470</v>
      </c>
      <c r="J528" s="57">
        <v>611</v>
      </c>
      <c r="K528" s="47">
        <v>6570765</v>
      </c>
      <c r="L528" s="47"/>
      <c r="M528" s="47"/>
      <c r="N528" s="47"/>
      <c r="O528" s="47"/>
      <c r="P528" s="47">
        <v>25291</v>
      </c>
      <c r="Q528" s="47"/>
      <c r="R528" s="47"/>
      <c r="S528" s="47">
        <v>1960139</v>
      </c>
      <c r="T528" s="47"/>
      <c r="U528" s="47">
        <v>1021740.82</v>
      </c>
      <c r="V528" s="47">
        <v>527000</v>
      </c>
      <c r="W528" s="47"/>
      <c r="X528" s="47"/>
      <c r="Y528" s="47"/>
      <c r="Z528" s="47"/>
      <c r="AA528" s="47"/>
      <c r="AB528" s="47"/>
      <c r="AC528" s="47">
        <v>0</v>
      </c>
      <c r="AD528" s="47"/>
      <c r="AE528" s="47"/>
      <c r="AF528" s="47">
        <v>0</v>
      </c>
      <c r="AG528" s="47"/>
      <c r="AH528" s="47"/>
      <c r="AI528" s="47">
        <v>0</v>
      </c>
    </row>
    <row r="529" spans="1:35" s="40" customFormat="1" ht="76.5" hidden="1">
      <c r="A529" s="22" t="s">
        <v>104</v>
      </c>
      <c r="B529" s="105" t="s">
        <v>104</v>
      </c>
      <c r="C529" s="64" t="s">
        <v>71</v>
      </c>
      <c r="D529" s="64">
        <v>1</v>
      </c>
      <c r="E529" s="64">
        <v>22</v>
      </c>
      <c r="F529" s="64">
        <v>2</v>
      </c>
      <c r="G529" s="64">
        <v>921</v>
      </c>
      <c r="H529" s="64">
        <v>10480</v>
      </c>
      <c r="I529" s="64">
        <v>10480</v>
      </c>
      <c r="J529" s="41"/>
      <c r="K529" s="42">
        <f>K530</f>
        <v>4174010.09</v>
      </c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>
        <f>AC530</f>
        <v>0</v>
      </c>
      <c r="AD529" s="42"/>
      <c r="AE529" s="42"/>
      <c r="AF529" s="42">
        <f aca="true" t="shared" si="42" ref="AF529:AI531">AF530</f>
        <v>0</v>
      </c>
      <c r="AG529" s="42"/>
      <c r="AH529" s="42"/>
      <c r="AI529" s="42">
        <f t="shared" si="42"/>
        <v>0</v>
      </c>
    </row>
    <row r="530" spans="1:35" s="40" customFormat="1" ht="38.25" hidden="1">
      <c r="A530" s="20" t="s">
        <v>66</v>
      </c>
      <c r="B530" s="54" t="s">
        <v>66</v>
      </c>
      <c r="C530" s="56" t="s">
        <v>71</v>
      </c>
      <c r="D530" s="56">
        <v>1</v>
      </c>
      <c r="E530" s="56">
        <v>22</v>
      </c>
      <c r="F530" s="56">
        <v>2</v>
      </c>
      <c r="G530" s="56">
        <v>921</v>
      </c>
      <c r="H530" s="56">
        <v>10480</v>
      </c>
      <c r="I530" s="56">
        <v>10480</v>
      </c>
      <c r="J530" s="57">
        <v>600</v>
      </c>
      <c r="K530" s="47">
        <f>K531</f>
        <v>4174010.09</v>
      </c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>
        <f>AC531</f>
        <v>0</v>
      </c>
      <c r="AD530" s="47"/>
      <c r="AE530" s="47"/>
      <c r="AF530" s="47">
        <f t="shared" si="42"/>
        <v>0</v>
      </c>
      <c r="AG530" s="47"/>
      <c r="AH530" s="47"/>
      <c r="AI530" s="47">
        <f t="shared" si="42"/>
        <v>0</v>
      </c>
    </row>
    <row r="531" spans="1:35" s="40" customFormat="1" ht="12.75" hidden="1">
      <c r="A531" s="20" t="s">
        <v>49</v>
      </c>
      <c r="B531" s="54" t="s">
        <v>49</v>
      </c>
      <c r="C531" s="56" t="s">
        <v>71</v>
      </c>
      <c r="D531" s="56">
        <v>1</v>
      </c>
      <c r="E531" s="56">
        <v>22</v>
      </c>
      <c r="F531" s="56">
        <v>2</v>
      </c>
      <c r="G531" s="56">
        <v>921</v>
      </c>
      <c r="H531" s="56">
        <v>10480</v>
      </c>
      <c r="I531" s="56">
        <v>10480</v>
      </c>
      <c r="J531" s="57">
        <v>610</v>
      </c>
      <c r="K531" s="47">
        <f>K532</f>
        <v>4174010.09</v>
      </c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>
        <f>AC532</f>
        <v>0</v>
      </c>
      <c r="AD531" s="47"/>
      <c r="AE531" s="47"/>
      <c r="AF531" s="47">
        <f t="shared" si="42"/>
        <v>0</v>
      </c>
      <c r="AG531" s="47"/>
      <c r="AH531" s="47"/>
      <c r="AI531" s="47">
        <f t="shared" si="42"/>
        <v>0</v>
      </c>
    </row>
    <row r="532" spans="1:35" s="44" customFormat="1" ht="76.5" hidden="1">
      <c r="A532" s="20" t="s">
        <v>22</v>
      </c>
      <c r="B532" s="54" t="s">
        <v>22</v>
      </c>
      <c r="C532" s="56" t="s">
        <v>71</v>
      </c>
      <c r="D532" s="56">
        <v>1</v>
      </c>
      <c r="E532" s="56">
        <v>22</v>
      </c>
      <c r="F532" s="56">
        <v>2</v>
      </c>
      <c r="G532" s="56">
        <v>921</v>
      </c>
      <c r="H532" s="56">
        <v>10480</v>
      </c>
      <c r="I532" s="56">
        <v>10480</v>
      </c>
      <c r="J532" s="57">
        <v>611</v>
      </c>
      <c r="K532" s="47">
        <v>4174010.09</v>
      </c>
      <c r="L532" s="47"/>
      <c r="M532" s="47"/>
      <c r="N532" s="47"/>
      <c r="O532" s="47"/>
      <c r="P532" s="47">
        <v>656045</v>
      </c>
      <c r="Q532" s="47">
        <v>90400</v>
      </c>
      <c r="R532" s="47"/>
      <c r="S532" s="47"/>
      <c r="T532" s="47">
        <v>377585</v>
      </c>
      <c r="U532" s="47"/>
      <c r="V532" s="47"/>
      <c r="W532" s="47"/>
      <c r="X532" s="47"/>
      <c r="Y532" s="47"/>
      <c r="Z532" s="47"/>
      <c r="AA532" s="47"/>
      <c r="AB532" s="47"/>
      <c r="AC532" s="47">
        <v>0</v>
      </c>
      <c r="AD532" s="47"/>
      <c r="AE532" s="47"/>
      <c r="AF532" s="47">
        <v>0</v>
      </c>
      <c r="AG532" s="47"/>
      <c r="AH532" s="47"/>
      <c r="AI532" s="47">
        <v>0</v>
      </c>
    </row>
    <row r="533" spans="1:35" s="40" customFormat="1" ht="76.5" hidden="1">
      <c r="A533" s="22" t="s">
        <v>105</v>
      </c>
      <c r="B533" s="105" t="s">
        <v>105</v>
      </c>
      <c r="C533" s="64" t="s">
        <v>71</v>
      </c>
      <c r="D533" s="64">
        <v>1</v>
      </c>
      <c r="E533" s="64">
        <v>22</v>
      </c>
      <c r="F533" s="64">
        <v>2</v>
      </c>
      <c r="G533" s="64">
        <v>921</v>
      </c>
      <c r="H533" s="64">
        <v>10490</v>
      </c>
      <c r="I533" s="64">
        <v>10490</v>
      </c>
      <c r="J533" s="41"/>
      <c r="K533" s="42">
        <f>K534</f>
        <v>8092867</v>
      </c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>
        <f>AC534</f>
        <v>0</v>
      </c>
      <c r="AD533" s="42"/>
      <c r="AE533" s="42"/>
      <c r="AF533" s="42">
        <f aca="true" t="shared" si="43" ref="AF533:AI535">AF534</f>
        <v>0</v>
      </c>
      <c r="AG533" s="42"/>
      <c r="AH533" s="42"/>
      <c r="AI533" s="42">
        <f t="shared" si="43"/>
        <v>0</v>
      </c>
    </row>
    <row r="534" spans="1:35" s="40" customFormat="1" ht="38.25" hidden="1">
      <c r="A534" s="20" t="s">
        <v>66</v>
      </c>
      <c r="B534" s="54" t="s">
        <v>66</v>
      </c>
      <c r="C534" s="56" t="s">
        <v>71</v>
      </c>
      <c r="D534" s="56">
        <v>1</v>
      </c>
      <c r="E534" s="56">
        <v>22</v>
      </c>
      <c r="F534" s="56">
        <v>2</v>
      </c>
      <c r="G534" s="56">
        <v>921</v>
      </c>
      <c r="H534" s="56">
        <v>10490</v>
      </c>
      <c r="I534" s="56">
        <v>10490</v>
      </c>
      <c r="J534" s="57">
        <v>600</v>
      </c>
      <c r="K534" s="47">
        <f>K535</f>
        <v>8092867</v>
      </c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>
        <f>AC535</f>
        <v>0</v>
      </c>
      <c r="AD534" s="47"/>
      <c r="AE534" s="47"/>
      <c r="AF534" s="47">
        <f t="shared" si="43"/>
        <v>0</v>
      </c>
      <c r="AG534" s="47"/>
      <c r="AH534" s="47"/>
      <c r="AI534" s="47">
        <f t="shared" si="43"/>
        <v>0</v>
      </c>
    </row>
    <row r="535" spans="1:35" s="40" customFormat="1" ht="12.75" hidden="1">
      <c r="A535" s="20" t="s">
        <v>49</v>
      </c>
      <c r="B535" s="54" t="s">
        <v>49</v>
      </c>
      <c r="C535" s="56" t="s">
        <v>71</v>
      </c>
      <c r="D535" s="56">
        <v>1</v>
      </c>
      <c r="E535" s="56">
        <v>22</v>
      </c>
      <c r="F535" s="56">
        <v>2</v>
      </c>
      <c r="G535" s="56">
        <v>921</v>
      </c>
      <c r="H535" s="56">
        <v>10490</v>
      </c>
      <c r="I535" s="56">
        <v>10490</v>
      </c>
      <c r="J535" s="57">
        <v>610</v>
      </c>
      <c r="K535" s="47">
        <f>K536</f>
        <v>8092867</v>
      </c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>
        <f>AC536</f>
        <v>0</v>
      </c>
      <c r="AD535" s="47"/>
      <c r="AE535" s="47"/>
      <c r="AF535" s="47">
        <f t="shared" si="43"/>
        <v>0</v>
      </c>
      <c r="AG535" s="47"/>
      <c r="AH535" s="47"/>
      <c r="AI535" s="47">
        <f t="shared" si="43"/>
        <v>0</v>
      </c>
    </row>
    <row r="536" spans="1:35" s="44" customFormat="1" ht="76.5" hidden="1">
      <c r="A536" s="20" t="s">
        <v>22</v>
      </c>
      <c r="B536" s="54" t="s">
        <v>22</v>
      </c>
      <c r="C536" s="56" t="s">
        <v>71</v>
      </c>
      <c r="D536" s="56">
        <v>1</v>
      </c>
      <c r="E536" s="56">
        <v>22</v>
      </c>
      <c r="F536" s="56">
        <v>2</v>
      </c>
      <c r="G536" s="56">
        <v>921</v>
      </c>
      <c r="H536" s="56">
        <v>10490</v>
      </c>
      <c r="I536" s="56">
        <v>10490</v>
      </c>
      <c r="J536" s="57">
        <v>611</v>
      </c>
      <c r="K536" s="47">
        <v>8092867</v>
      </c>
      <c r="L536" s="47"/>
      <c r="M536" s="47"/>
      <c r="N536" s="47"/>
      <c r="O536" s="47"/>
      <c r="P536" s="47"/>
      <c r="Q536" s="47">
        <v>120880</v>
      </c>
      <c r="R536" s="47"/>
      <c r="S536" s="47">
        <v>4039861</v>
      </c>
      <c r="T536" s="47"/>
      <c r="U536" s="47">
        <v>248956</v>
      </c>
      <c r="V536" s="47">
        <v>3836222</v>
      </c>
      <c r="W536" s="47"/>
      <c r="X536" s="47"/>
      <c r="Y536" s="47"/>
      <c r="Z536" s="47"/>
      <c r="AA536" s="47"/>
      <c r="AB536" s="47"/>
      <c r="AC536" s="47">
        <v>0</v>
      </c>
      <c r="AD536" s="47"/>
      <c r="AE536" s="47"/>
      <c r="AF536" s="47">
        <v>0</v>
      </c>
      <c r="AG536" s="47"/>
      <c r="AH536" s="47"/>
      <c r="AI536" s="47">
        <v>0</v>
      </c>
    </row>
    <row r="537" spans="1:35" s="40" customFormat="1" ht="89.25" hidden="1">
      <c r="A537" s="22" t="s">
        <v>106</v>
      </c>
      <c r="B537" s="105" t="s">
        <v>106</v>
      </c>
      <c r="C537" s="64" t="s">
        <v>71</v>
      </c>
      <c r="D537" s="64">
        <v>1</v>
      </c>
      <c r="E537" s="64">
        <v>22</v>
      </c>
      <c r="F537" s="64">
        <v>2</v>
      </c>
      <c r="G537" s="64">
        <v>921</v>
      </c>
      <c r="H537" s="64">
        <v>10500</v>
      </c>
      <c r="I537" s="64">
        <v>10500</v>
      </c>
      <c r="J537" s="41"/>
      <c r="K537" s="42">
        <f>K538</f>
        <v>2902735.15</v>
      </c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>
        <f>AC538</f>
        <v>0</v>
      </c>
      <c r="AD537" s="42"/>
      <c r="AE537" s="42"/>
      <c r="AF537" s="42">
        <f aca="true" t="shared" si="44" ref="AF537:AI539">AF538</f>
        <v>0</v>
      </c>
      <c r="AG537" s="42"/>
      <c r="AH537" s="42"/>
      <c r="AI537" s="42">
        <f t="shared" si="44"/>
        <v>0</v>
      </c>
    </row>
    <row r="538" spans="1:35" s="40" customFormat="1" ht="38.25" hidden="1">
      <c r="A538" s="20" t="s">
        <v>66</v>
      </c>
      <c r="B538" s="54" t="s">
        <v>66</v>
      </c>
      <c r="C538" s="56" t="s">
        <v>71</v>
      </c>
      <c r="D538" s="56">
        <v>1</v>
      </c>
      <c r="E538" s="56">
        <v>22</v>
      </c>
      <c r="F538" s="56">
        <v>2</v>
      </c>
      <c r="G538" s="56">
        <v>921</v>
      </c>
      <c r="H538" s="56">
        <v>10500</v>
      </c>
      <c r="I538" s="56">
        <v>10500</v>
      </c>
      <c r="J538" s="57">
        <v>600</v>
      </c>
      <c r="K538" s="47">
        <f>K539</f>
        <v>2902735.15</v>
      </c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>
        <f>AC539</f>
        <v>0</v>
      </c>
      <c r="AD538" s="47"/>
      <c r="AE538" s="47"/>
      <c r="AF538" s="47">
        <f t="shared" si="44"/>
        <v>0</v>
      </c>
      <c r="AG538" s="47"/>
      <c r="AH538" s="47"/>
      <c r="AI538" s="47">
        <f t="shared" si="44"/>
        <v>0</v>
      </c>
    </row>
    <row r="539" spans="1:35" s="40" customFormat="1" ht="12.75" hidden="1">
      <c r="A539" s="20" t="s">
        <v>49</v>
      </c>
      <c r="B539" s="54" t="s">
        <v>49</v>
      </c>
      <c r="C539" s="56" t="s">
        <v>71</v>
      </c>
      <c r="D539" s="56">
        <v>1</v>
      </c>
      <c r="E539" s="56">
        <v>22</v>
      </c>
      <c r="F539" s="56">
        <v>2</v>
      </c>
      <c r="G539" s="56">
        <v>921</v>
      </c>
      <c r="H539" s="56">
        <v>10500</v>
      </c>
      <c r="I539" s="56">
        <v>10500</v>
      </c>
      <c r="J539" s="57">
        <v>610</v>
      </c>
      <c r="K539" s="47">
        <f>K540</f>
        <v>2902735.15</v>
      </c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>
        <f>AC540</f>
        <v>0</v>
      </c>
      <c r="AD539" s="47"/>
      <c r="AE539" s="47"/>
      <c r="AF539" s="47">
        <f t="shared" si="44"/>
        <v>0</v>
      </c>
      <c r="AG539" s="47"/>
      <c r="AH539" s="47"/>
      <c r="AI539" s="47">
        <f t="shared" si="44"/>
        <v>0</v>
      </c>
    </row>
    <row r="540" spans="1:35" s="44" customFormat="1" ht="76.5" hidden="1">
      <c r="A540" s="20" t="s">
        <v>22</v>
      </c>
      <c r="B540" s="54" t="s">
        <v>22</v>
      </c>
      <c r="C540" s="56" t="s">
        <v>71</v>
      </c>
      <c r="D540" s="56">
        <v>1</v>
      </c>
      <c r="E540" s="56">
        <v>22</v>
      </c>
      <c r="F540" s="56">
        <v>2</v>
      </c>
      <c r="G540" s="56">
        <v>921</v>
      </c>
      <c r="H540" s="56">
        <v>10500</v>
      </c>
      <c r="I540" s="56">
        <v>10500</v>
      </c>
      <c r="J540" s="57">
        <v>611</v>
      </c>
      <c r="K540" s="47">
        <v>2902735.15</v>
      </c>
      <c r="L540" s="47"/>
      <c r="M540" s="47"/>
      <c r="N540" s="47"/>
      <c r="O540" s="47"/>
      <c r="P540" s="47"/>
      <c r="Q540" s="47"/>
      <c r="R540" s="47"/>
      <c r="S540" s="47">
        <v>19955</v>
      </c>
      <c r="T540" s="47">
        <v>12800</v>
      </c>
      <c r="U540" s="47">
        <v>442518</v>
      </c>
      <c r="V540" s="47">
        <v>245632.54</v>
      </c>
      <c r="W540" s="47"/>
      <c r="X540" s="47"/>
      <c r="Y540" s="47"/>
      <c r="Z540" s="47"/>
      <c r="AA540" s="47"/>
      <c r="AB540" s="47"/>
      <c r="AC540" s="47">
        <v>0</v>
      </c>
      <c r="AD540" s="47"/>
      <c r="AE540" s="47"/>
      <c r="AF540" s="47">
        <v>0</v>
      </c>
      <c r="AG540" s="47"/>
      <c r="AH540" s="47"/>
      <c r="AI540" s="47">
        <v>0</v>
      </c>
    </row>
    <row r="541" spans="1:35" s="40" customFormat="1" ht="102" hidden="1">
      <c r="A541" s="22" t="s">
        <v>107</v>
      </c>
      <c r="B541" s="105" t="s">
        <v>107</v>
      </c>
      <c r="C541" s="64" t="s">
        <v>71</v>
      </c>
      <c r="D541" s="64">
        <v>1</v>
      </c>
      <c r="E541" s="64">
        <v>22</v>
      </c>
      <c r="F541" s="64">
        <v>2</v>
      </c>
      <c r="G541" s="64">
        <v>921</v>
      </c>
      <c r="H541" s="64">
        <v>10510</v>
      </c>
      <c r="I541" s="64">
        <v>10510</v>
      </c>
      <c r="J541" s="41"/>
      <c r="K541" s="42">
        <f>K542</f>
        <v>5354318</v>
      </c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>
        <f>AC542</f>
        <v>0</v>
      </c>
      <c r="AD541" s="42"/>
      <c r="AE541" s="42"/>
      <c r="AF541" s="42">
        <f aca="true" t="shared" si="45" ref="AF541:AI543">AF542</f>
        <v>0</v>
      </c>
      <c r="AG541" s="42"/>
      <c r="AH541" s="42"/>
      <c r="AI541" s="42">
        <f t="shared" si="45"/>
        <v>0</v>
      </c>
    </row>
    <row r="542" spans="1:35" s="40" customFormat="1" ht="38.25" hidden="1">
      <c r="A542" s="20" t="s">
        <v>66</v>
      </c>
      <c r="B542" s="54" t="s">
        <v>66</v>
      </c>
      <c r="C542" s="56" t="s">
        <v>71</v>
      </c>
      <c r="D542" s="56">
        <v>1</v>
      </c>
      <c r="E542" s="56">
        <v>22</v>
      </c>
      <c r="F542" s="56">
        <v>2</v>
      </c>
      <c r="G542" s="56">
        <v>921</v>
      </c>
      <c r="H542" s="56">
        <v>10510</v>
      </c>
      <c r="I542" s="56">
        <v>10510</v>
      </c>
      <c r="J542" s="57">
        <v>600</v>
      </c>
      <c r="K542" s="47">
        <f>K543</f>
        <v>5354318</v>
      </c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>
        <f>AC543</f>
        <v>0</v>
      </c>
      <c r="AD542" s="47"/>
      <c r="AE542" s="47"/>
      <c r="AF542" s="47">
        <f t="shared" si="45"/>
        <v>0</v>
      </c>
      <c r="AG542" s="47"/>
      <c r="AH542" s="47"/>
      <c r="AI542" s="47">
        <f t="shared" si="45"/>
        <v>0</v>
      </c>
    </row>
    <row r="543" spans="1:35" s="40" customFormat="1" ht="12.75" hidden="1">
      <c r="A543" s="20" t="s">
        <v>49</v>
      </c>
      <c r="B543" s="54" t="s">
        <v>49</v>
      </c>
      <c r="C543" s="56" t="s">
        <v>71</v>
      </c>
      <c r="D543" s="56">
        <v>1</v>
      </c>
      <c r="E543" s="56">
        <v>22</v>
      </c>
      <c r="F543" s="56">
        <v>2</v>
      </c>
      <c r="G543" s="56">
        <v>921</v>
      </c>
      <c r="H543" s="56">
        <v>10510</v>
      </c>
      <c r="I543" s="56">
        <v>10510</v>
      </c>
      <c r="J543" s="57">
        <v>610</v>
      </c>
      <c r="K543" s="47">
        <f>K544</f>
        <v>5354318</v>
      </c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>
        <f>AC544</f>
        <v>0</v>
      </c>
      <c r="AD543" s="47"/>
      <c r="AE543" s="47"/>
      <c r="AF543" s="47">
        <f t="shared" si="45"/>
        <v>0</v>
      </c>
      <c r="AG543" s="47"/>
      <c r="AH543" s="47"/>
      <c r="AI543" s="47">
        <f t="shared" si="45"/>
        <v>0</v>
      </c>
    </row>
    <row r="544" spans="1:35" s="44" customFormat="1" ht="76.5" hidden="1">
      <c r="A544" s="20" t="s">
        <v>22</v>
      </c>
      <c r="B544" s="54" t="s">
        <v>22</v>
      </c>
      <c r="C544" s="56" t="s">
        <v>71</v>
      </c>
      <c r="D544" s="56">
        <v>1</v>
      </c>
      <c r="E544" s="56">
        <v>22</v>
      </c>
      <c r="F544" s="56">
        <v>2</v>
      </c>
      <c r="G544" s="56">
        <v>921</v>
      </c>
      <c r="H544" s="56">
        <v>10510</v>
      </c>
      <c r="I544" s="56">
        <v>10510</v>
      </c>
      <c r="J544" s="57">
        <v>611</v>
      </c>
      <c r="K544" s="47">
        <v>5354318</v>
      </c>
      <c r="L544" s="47"/>
      <c r="M544" s="47"/>
      <c r="N544" s="47"/>
      <c r="O544" s="47"/>
      <c r="P544" s="47"/>
      <c r="Q544" s="47"/>
      <c r="R544" s="47"/>
      <c r="S544" s="47"/>
      <c r="T544" s="47">
        <v>1900</v>
      </c>
      <c r="U544" s="47">
        <v>1744953</v>
      </c>
      <c r="V544" s="47"/>
      <c r="W544" s="47"/>
      <c r="X544" s="47"/>
      <c r="Y544" s="47"/>
      <c r="Z544" s="47"/>
      <c r="AA544" s="47"/>
      <c r="AB544" s="47"/>
      <c r="AC544" s="47">
        <v>0</v>
      </c>
      <c r="AD544" s="47"/>
      <c r="AE544" s="47"/>
      <c r="AF544" s="47">
        <v>0</v>
      </c>
      <c r="AG544" s="47"/>
      <c r="AH544" s="47"/>
      <c r="AI544" s="47">
        <v>0</v>
      </c>
    </row>
    <row r="545" spans="1:35" s="40" customFormat="1" ht="51" hidden="1">
      <c r="A545" s="22" t="s">
        <v>108</v>
      </c>
      <c r="B545" s="105" t="s">
        <v>108</v>
      </c>
      <c r="C545" s="64" t="s">
        <v>71</v>
      </c>
      <c r="D545" s="64">
        <v>1</v>
      </c>
      <c r="E545" s="64">
        <v>22</v>
      </c>
      <c r="F545" s="64">
        <v>2</v>
      </c>
      <c r="G545" s="64">
        <v>921</v>
      </c>
      <c r="H545" s="64">
        <v>10520</v>
      </c>
      <c r="I545" s="64">
        <v>10520</v>
      </c>
      <c r="J545" s="41"/>
      <c r="K545" s="42">
        <f>K546</f>
        <v>3342612.07</v>
      </c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>
        <f>AC546</f>
        <v>0</v>
      </c>
      <c r="AD545" s="42"/>
      <c r="AE545" s="42"/>
      <c r="AF545" s="42">
        <f aca="true" t="shared" si="46" ref="AF545:AI547">AF546</f>
        <v>0</v>
      </c>
      <c r="AG545" s="42"/>
      <c r="AH545" s="42"/>
      <c r="AI545" s="42">
        <f t="shared" si="46"/>
        <v>0</v>
      </c>
    </row>
    <row r="546" spans="1:35" s="40" customFormat="1" ht="38.25" hidden="1">
      <c r="A546" s="20" t="s">
        <v>66</v>
      </c>
      <c r="B546" s="54" t="s">
        <v>66</v>
      </c>
      <c r="C546" s="56" t="s">
        <v>71</v>
      </c>
      <c r="D546" s="56">
        <v>1</v>
      </c>
      <c r="E546" s="56">
        <v>22</v>
      </c>
      <c r="F546" s="56">
        <v>2</v>
      </c>
      <c r="G546" s="56">
        <v>921</v>
      </c>
      <c r="H546" s="56">
        <v>10520</v>
      </c>
      <c r="I546" s="56">
        <v>10520</v>
      </c>
      <c r="J546" s="57">
        <v>600</v>
      </c>
      <c r="K546" s="47">
        <f>K547</f>
        <v>3342612.07</v>
      </c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>
        <f>AC547</f>
        <v>0</v>
      </c>
      <c r="AD546" s="47"/>
      <c r="AE546" s="47"/>
      <c r="AF546" s="47">
        <f t="shared" si="46"/>
        <v>0</v>
      </c>
      <c r="AG546" s="47"/>
      <c r="AH546" s="47"/>
      <c r="AI546" s="47">
        <f t="shared" si="46"/>
        <v>0</v>
      </c>
    </row>
    <row r="547" spans="1:35" s="40" customFormat="1" ht="12.75" hidden="1">
      <c r="A547" s="20" t="s">
        <v>49</v>
      </c>
      <c r="B547" s="54" t="s">
        <v>49</v>
      </c>
      <c r="C547" s="56" t="s">
        <v>71</v>
      </c>
      <c r="D547" s="56">
        <v>1</v>
      </c>
      <c r="E547" s="56">
        <v>22</v>
      </c>
      <c r="F547" s="56">
        <v>2</v>
      </c>
      <c r="G547" s="56">
        <v>921</v>
      </c>
      <c r="H547" s="56">
        <v>10520</v>
      </c>
      <c r="I547" s="56">
        <v>10520</v>
      </c>
      <c r="J547" s="57">
        <v>610</v>
      </c>
      <c r="K547" s="47">
        <f>K548</f>
        <v>3342612.07</v>
      </c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>
        <f>AC548</f>
        <v>0</v>
      </c>
      <c r="AD547" s="47"/>
      <c r="AE547" s="47"/>
      <c r="AF547" s="47">
        <f t="shared" si="46"/>
        <v>0</v>
      </c>
      <c r="AG547" s="47"/>
      <c r="AH547" s="47"/>
      <c r="AI547" s="47">
        <f t="shared" si="46"/>
        <v>0</v>
      </c>
    </row>
    <row r="548" spans="1:35" s="44" customFormat="1" ht="76.5" hidden="1">
      <c r="A548" s="20" t="s">
        <v>22</v>
      </c>
      <c r="B548" s="54" t="s">
        <v>22</v>
      </c>
      <c r="C548" s="56" t="s">
        <v>71</v>
      </c>
      <c r="D548" s="56">
        <v>1</v>
      </c>
      <c r="E548" s="56">
        <v>22</v>
      </c>
      <c r="F548" s="56">
        <v>2</v>
      </c>
      <c r="G548" s="56">
        <v>921</v>
      </c>
      <c r="H548" s="56">
        <v>10520</v>
      </c>
      <c r="I548" s="56">
        <v>10520</v>
      </c>
      <c r="J548" s="57">
        <v>611</v>
      </c>
      <c r="K548" s="47">
        <v>3342612.07</v>
      </c>
      <c r="L548" s="47"/>
      <c r="M548" s="47"/>
      <c r="N548" s="47"/>
      <c r="O548" s="47">
        <v>-4921.45</v>
      </c>
      <c r="P548" s="47"/>
      <c r="Q548" s="47"/>
      <c r="R548" s="47"/>
      <c r="S548" s="47"/>
      <c r="T548" s="47"/>
      <c r="U548" s="47">
        <v>348201.18</v>
      </c>
      <c r="V548" s="47">
        <v>200000</v>
      </c>
      <c r="W548" s="47"/>
      <c r="X548" s="47"/>
      <c r="Y548" s="47"/>
      <c r="Z548" s="47"/>
      <c r="AA548" s="47"/>
      <c r="AB548" s="47"/>
      <c r="AC548" s="47">
        <v>0</v>
      </c>
      <c r="AD548" s="47"/>
      <c r="AE548" s="47"/>
      <c r="AF548" s="47">
        <v>0</v>
      </c>
      <c r="AG548" s="47"/>
      <c r="AH548" s="47"/>
      <c r="AI548" s="47">
        <v>0</v>
      </c>
    </row>
    <row r="549" spans="1:35" ht="27" customHeight="1">
      <c r="A549" s="14" t="s">
        <v>209</v>
      </c>
      <c r="B549" s="95" t="s">
        <v>284</v>
      </c>
      <c r="C549" s="88" t="s">
        <v>71</v>
      </c>
      <c r="D549" s="88">
        <v>1</v>
      </c>
      <c r="E549" s="88">
        <v>22</v>
      </c>
      <c r="F549" s="88">
        <v>2</v>
      </c>
      <c r="G549" s="88">
        <v>921</v>
      </c>
      <c r="H549" s="88">
        <v>10630</v>
      </c>
      <c r="I549" s="88">
        <v>80320</v>
      </c>
      <c r="J549" s="89"/>
      <c r="K549" s="37">
        <f>K550</f>
        <v>17025222.36</v>
      </c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>
        <f>AC550</f>
        <v>52811058.84</v>
      </c>
      <c r="AD549" s="37"/>
      <c r="AE549" s="37"/>
      <c r="AF549" s="37">
        <f aca="true" t="shared" si="47" ref="AF549:AI551">AF550</f>
        <v>52112297.85</v>
      </c>
      <c r="AG549" s="37"/>
      <c r="AH549" s="37"/>
      <c r="AI549" s="37">
        <f t="shared" si="47"/>
        <v>52465568.85</v>
      </c>
    </row>
    <row r="550" spans="1:35" ht="38.25">
      <c r="A550" s="5" t="s">
        <v>66</v>
      </c>
      <c r="B550" s="99" t="s">
        <v>66</v>
      </c>
      <c r="C550" s="85" t="s">
        <v>71</v>
      </c>
      <c r="D550" s="85">
        <v>1</v>
      </c>
      <c r="E550" s="85">
        <v>22</v>
      </c>
      <c r="F550" s="85">
        <v>2</v>
      </c>
      <c r="G550" s="85">
        <v>921</v>
      </c>
      <c r="H550" s="85">
        <v>10630</v>
      </c>
      <c r="I550" s="85">
        <v>80320</v>
      </c>
      <c r="J550" s="100">
        <v>600</v>
      </c>
      <c r="K550" s="34">
        <f>K551</f>
        <v>17025222.36</v>
      </c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>
        <f>AC551</f>
        <v>52811058.84</v>
      </c>
      <c r="AD550" s="34"/>
      <c r="AE550" s="34"/>
      <c r="AF550" s="34">
        <f t="shared" si="47"/>
        <v>52112297.85</v>
      </c>
      <c r="AG550" s="34"/>
      <c r="AH550" s="34"/>
      <c r="AI550" s="34">
        <f t="shared" si="47"/>
        <v>52465568.85</v>
      </c>
    </row>
    <row r="551" spans="1:35" ht="12.75">
      <c r="A551" s="5" t="s">
        <v>49</v>
      </c>
      <c r="B551" s="99" t="s">
        <v>49</v>
      </c>
      <c r="C551" s="85" t="s">
        <v>71</v>
      </c>
      <c r="D551" s="85">
        <v>1</v>
      </c>
      <c r="E551" s="85">
        <v>22</v>
      </c>
      <c r="F551" s="85">
        <v>2</v>
      </c>
      <c r="G551" s="85">
        <v>921</v>
      </c>
      <c r="H551" s="85">
        <v>10630</v>
      </c>
      <c r="I551" s="85">
        <v>80320</v>
      </c>
      <c r="J551" s="100">
        <v>610</v>
      </c>
      <c r="K551" s="34">
        <f>K552</f>
        <v>17025222.36</v>
      </c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>
        <f>AC552</f>
        <v>52811058.84</v>
      </c>
      <c r="AD551" s="34"/>
      <c r="AE551" s="34"/>
      <c r="AF551" s="34">
        <f t="shared" si="47"/>
        <v>52112297.85</v>
      </c>
      <c r="AG551" s="34"/>
      <c r="AH551" s="34"/>
      <c r="AI551" s="34">
        <f t="shared" si="47"/>
        <v>52465568.85</v>
      </c>
    </row>
    <row r="552" spans="1:35" s="3" customFormat="1" ht="76.5">
      <c r="A552" s="5" t="s">
        <v>22</v>
      </c>
      <c r="B552" s="99" t="s">
        <v>22</v>
      </c>
      <c r="C552" s="85" t="s">
        <v>71</v>
      </c>
      <c r="D552" s="85">
        <v>1</v>
      </c>
      <c r="E552" s="85">
        <v>22</v>
      </c>
      <c r="F552" s="85">
        <v>2</v>
      </c>
      <c r="G552" s="85">
        <v>921</v>
      </c>
      <c r="H552" s="85">
        <v>10630</v>
      </c>
      <c r="I552" s="85">
        <v>80320</v>
      </c>
      <c r="J552" s="100">
        <v>611</v>
      </c>
      <c r="K552" s="34">
        <v>17025222.36</v>
      </c>
      <c r="L552" s="34"/>
      <c r="M552" s="34"/>
      <c r="N552" s="34"/>
      <c r="O552" s="34">
        <v>203000</v>
      </c>
      <c r="P552" s="34">
        <v>50000</v>
      </c>
      <c r="Q552" s="34"/>
      <c r="R552" s="34"/>
      <c r="S552" s="34"/>
      <c r="T552" s="34">
        <v>309639</v>
      </c>
      <c r="U552" s="34">
        <v>627840.54</v>
      </c>
      <c r="V552" s="34">
        <v>15000</v>
      </c>
      <c r="W552" s="34"/>
      <c r="X552" s="34"/>
      <c r="Y552" s="34"/>
      <c r="Z552" s="34"/>
      <c r="AA552" s="34">
        <v>98912.06</v>
      </c>
      <c r="AB552" s="34">
        <v>939531.93</v>
      </c>
      <c r="AC552" s="34">
        <f>51772614.85+AA552+AB552</f>
        <v>52811058.84</v>
      </c>
      <c r="AD552" s="34"/>
      <c r="AE552" s="34"/>
      <c r="AF552" s="34">
        <v>52112297.85</v>
      </c>
      <c r="AG552" s="34"/>
      <c r="AH552" s="34"/>
      <c r="AI552" s="34">
        <v>52465568.85</v>
      </c>
    </row>
    <row r="553" spans="1:35" s="40" customFormat="1" ht="89.25" hidden="1">
      <c r="A553" s="22" t="s">
        <v>210</v>
      </c>
      <c r="B553" s="105" t="s">
        <v>210</v>
      </c>
      <c r="C553" s="64" t="s">
        <v>71</v>
      </c>
      <c r="D553" s="64">
        <v>1</v>
      </c>
      <c r="E553" s="64">
        <v>22</v>
      </c>
      <c r="F553" s="64">
        <v>2</v>
      </c>
      <c r="G553" s="64">
        <v>921</v>
      </c>
      <c r="H553" s="64">
        <v>10640</v>
      </c>
      <c r="I553" s="64">
        <v>10640</v>
      </c>
      <c r="J553" s="41"/>
      <c r="K553" s="42">
        <f>K554</f>
        <v>25475633.13</v>
      </c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>
        <f>AC554</f>
        <v>0</v>
      </c>
      <c r="AD553" s="42"/>
      <c r="AE553" s="42"/>
      <c r="AF553" s="42">
        <f aca="true" t="shared" si="48" ref="AF553:AI555">AF554</f>
        <v>0</v>
      </c>
      <c r="AG553" s="42"/>
      <c r="AH553" s="42"/>
      <c r="AI553" s="42">
        <f t="shared" si="48"/>
        <v>0</v>
      </c>
    </row>
    <row r="554" spans="1:35" s="40" customFormat="1" ht="38.25" hidden="1">
      <c r="A554" s="20" t="s">
        <v>66</v>
      </c>
      <c r="B554" s="54" t="s">
        <v>66</v>
      </c>
      <c r="C554" s="56" t="s">
        <v>71</v>
      </c>
      <c r="D554" s="56">
        <v>1</v>
      </c>
      <c r="E554" s="56">
        <v>22</v>
      </c>
      <c r="F554" s="56">
        <v>2</v>
      </c>
      <c r="G554" s="56">
        <v>921</v>
      </c>
      <c r="H554" s="56">
        <v>10640</v>
      </c>
      <c r="I554" s="56">
        <v>10640</v>
      </c>
      <c r="J554" s="57">
        <v>600</v>
      </c>
      <c r="K554" s="47">
        <f>K555</f>
        <v>25475633.13</v>
      </c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>
        <f>AC555</f>
        <v>0</v>
      </c>
      <c r="AD554" s="47"/>
      <c r="AE554" s="47"/>
      <c r="AF554" s="47">
        <f t="shared" si="48"/>
        <v>0</v>
      </c>
      <c r="AG554" s="47"/>
      <c r="AH554" s="47"/>
      <c r="AI554" s="47">
        <f t="shared" si="48"/>
        <v>0</v>
      </c>
    </row>
    <row r="555" spans="1:35" s="40" customFormat="1" ht="12.75" hidden="1">
      <c r="A555" s="20" t="s">
        <v>49</v>
      </c>
      <c r="B555" s="54" t="s">
        <v>49</v>
      </c>
      <c r="C555" s="56" t="s">
        <v>71</v>
      </c>
      <c r="D555" s="56">
        <v>1</v>
      </c>
      <c r="E555" s="56">
        <v>22</v>
      </c>
      <c r="F555" s="56">
        <v>2</v>
      </c>
      <c r="G555" s="56">
        <v>921</v>
      </c>
      <c r="H555" s="56">
        <v>10640</v>
      </c>
      <c r="I555" s="56">
        <v>10640</v>
      </c>
      <c r="J555" s="57">
        <v>610</v>
      </c>
      <c r="K555" s="47">
        <f>K556</f>
        <v>25475633.13</v>
      </c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>
        <f>AC556</f>
        <v>0</v>
      </c>
      <c r="AD555" s="47"/>
      <c r="AE555" s="47"/>
      <c r="AF555" s="47">
        <f t="shared" si="48"/>
        <v>0</v>
      </c>
      <c r="AG555" s="47"/>
      <c r="AH555" s="47"/>
      <c r="AI555" s="47">
        <f t="shared" si="48"/>
        <v>0</v>
      </c>
    </row>
    <row r="556" spans="1:35" s="44" customFormat="1" ht="76.5" hidden="1">
      <c r="A556" s="20" t="s">
        <v>22</v>
      </c>
      <c r="B556" s="54" t="s">
        <v>22</v>
      </c>
      <c r="C556" s="56" t="s">
        <v>71</v>
      </c>
      <c r="D556" s="56">
        <v>1</v>
      </c>
      <c r="E556" s="56">
        <v>22</v>
      </c>
      <c r="F556" s="56">
        <v>2</v>
      </c>
      <c r="G556" s="56">
        <v>921</v>
      </c>
      <c r="H556" s="56">
        <v>10640</v>
      </c>
      <c r="I556" s="56">
        <v>10640</v>
      </c>
      <c r="J556" s="57">
        <v>611</v>
      </c>
      <c r="K556" s="47">
        <v>25475633.13</v>
      </c>
      <c r="L556" s="47"/>
      <c r="M556" s="47"/>
      <c r="N556" s="47"/>
      <c r="O556" s="47">
        <v>125000</v>
      </c>
      <c r="P556" s="47">
        <v>100000</v>
      </c>
      <c r="Q556" s="47"/>
      <c r="R556" s="47"/>
      <c r="S556" s="47">
        <v>126560</v>
      </c>
      <c r="T556" s="47">
        <v>61800</v>
      </c>
      <c r="U556" s="47">
        <v>1741196.4</v>
      </c>
      <c r="V556" s="47">
        <v>0</v>
      </c>
      <c r="W556" s="47"/>
      <c r="X556" s="47"/>
      <c r="Y556" s="47"/>
      <c r="Z556" s="47"/>
      <c r="AA556" s="47"/>
      <c r="AB556" s="47"/>
      <c r="AC556" s="47">
        <v>0</v>
      </c>
      <c r="AD556" s="47"/>
      <c r="AE556" s="47"/>
      <c r="AF556" s="47">
        <v>0</v>
      </c>
      <c r="AG556" s="47"/>
      <c r="AH556" s="47"/>
      <c r="AI556" s="47">
        <v>0</v>
      </c>
    </row>
    <row r="557" spans="1:35" s="40" customFormat="1" ht="76.5" hidden="1">
      <c r="A557" s="22" t="s">
        <v>211</v>
      </c>
      <c r="B557" s="105" t="s">
        <v>211</v>
      </c>
      <c r="C557" s="64" t="s">
        <v>71</v>
      </c>
      <c r="D557" s="64">
        <v>1</v>
      </c>
      <c r="E557" s="64">
        <v>22</v>
      </c>
      <c r="F557" s="64">
        <v>2</v>
      </c>
      <c r="G557" s="64">
        <v>921</v>
      </c>
      <c r="H557" s="64">
        <v>10650</v>
      </c>
      <c r="I557" s="64">
        <v>10650</v>
      </c>
      <c r="J557" s="41"/>
      <c r="K557" s="42">
        <f>K558</f>
        <v>6809052.95</v>
      </c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>
        <f>AC558</f>
        <v>0</v>
      </c>
      <c r="AD557" s="42"/>
      <c r="AE557" s="42"/>
      <c r="AF557" s="42">
        <f aca="true" t="shared" si="49" ref="AF557:AI559">AF558</f>
        <v>0</v>
      </c>
      <c r="AG557" s="42"/>
      <c r="AH557" s="42"/>
      <c r="AI557" s="42">
        <f t="shared" si="49"/>
        <v>0</v>
      </c>
    </row>
    <row r="558" spans="1:35" s="40" customFormat="1" ht="38.25" hidden="1">
      <c r="A558" s="20" t="s">
        <v>66</v>
      </c>
      <c r="B558" s="54" t="s">
        <v>66</v>
      </c>
      <c r="C558" s="56" t="s">
        <v>71</v>
      </c>
      <c r="D558" s="56">
        <v>1</v>
      </c>
      <c r="E558" s="56">
        <v>22</v>
      </c>
      <c r="F558" s="56">
        <v>2</v>
      </c>
      <c r="G558" s="56">
        <v>921</v>
      </c>
      <c r="H558" s="56">
        <v>10650</v>
      </c>
      <c r="I558" s="56">
        <v>10650</v>
      </c>
      <c r="J558" s="57">
        <v>600</v>
      </c>
      <c r="K558" s="47">
        <f>K559</f>
        <v>6809052.95</v>
      </c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>
        <f>AC559</f>
        <v>0</v>
      </c>
      <c r="AD558" s="47"/>
      <c r="AE558" s="47"/>
      <c r="AF558" s="47">
        <f t="shared" si="49"/>
        <v>0</v>
      </c>
      <c r="AG558" s="47"/>
      <c r="AH558" s="47"/>
      <c r="AI558" s="47">
        <f t="shared" si="49"/>
        <v>0</v>
      </c>
    </row>
    <row r="559" spans="1:35" s="40" customFormat="1" ht="12.75" hidden="1">
      <c r="A559" s="20" t="s">
        <v>49</v>
      </c>
      <c r="B559" s="54" t="s">
        <v>49</v>
      </c>
      <c r="C559" s="56" t="s">
        <v>71</v>
      </c>
      <c r="D559" s="56">
        <v>1</v>
      </c>
      <c r="E559" s="56">
        <v>22</v>
      </c>
      <c r="F559" s="56">
        <v>2</v>
      </c>
      <c r="G559" s="56">
        <v>921</v>
      </c>
      <c r="H559" s="56">
        <v>10650</v>
      </c>
      <c r="I559" s="56">
        <v>10650</v>
      </c>
      <c r="J559" s="57">
        <v>610</v>
      </c>
      <c r="K559" s="47">
        <f>K560</f>
        <v>6809052.95</v>
      </c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>
        <f>AC560</f>
        <v>0</v>
      </c>
      <c r="AD559" s="47"/>
      <c r="AE559" s="47"/>
      <c r="AF559" s="47">
        <f t="shared" si="49"/>
        <v>0</v>
      </c>
      <c r="AG559" s="47"/>
      <c r="AH559" s="47"/>
      <c r="AI559" s="47">
        <f t="shared" si="49"/>
        <v>0</v>
      </c>
    </row>
    <row r="560" spans="1:35" s="44" customFormat="1" ht="76.5" hidden="1">
      <c r="A560" s="20" t="s">
        <v>22</v>
      </c>
      <c r="B560" s="54" t="s">
        <v>22</v>
      </c>
      <c r="C560" s="56" t="s">
        <v>71</v>
      </c>
      <c r="D560" s="56">
        <v>1</v>
      </c>
      <c r="E560" s="56">
        <v>22</v>
      </c>
      <c r="F560" s="56">
        <v>2</v>
      </c>
      <c r="G560" s="56">
        <v>921</v>
      </c>
      <c r="H560" s="56">
        <v>10650</v>
      </c>
      <c r="I560" s="56">
        <v>10650</v>
      </c>
      <c r="J560" s="57">
        <v>611</v>
      </c>
      <c r="K560" s="47">
        <v>6809052.95</v>
      </c>
      <c r="L560" s="47"/>
      <c r="M560" s="47"/>
      <c r="N560" s="47"/>
      <c r="O560" s="47">
        <v>675570</v>
      </c>
      <c r="P560" s="47"/>
      <c r="Q560" s="47"/>
      <c r="R560" s="47"/>
      <c r="S560" s="47"/>
      <c r="T560" s="47">
        <v>4000</v>
      </c>
      <c r="U560" s="47">
        <v>183933.38</v>
      </c>
      <c r="V560" s="47">
        <v>350000</v>
      </c>
      <c r="W560" s="47"/>
      <c r="X560" s="47"/>
      <c r="Y560" s="47"/>
      <c r="Z560" s="47"/>
      <c r="AA560" s="47"/>
      <c r="AB560" s="47"/>
      <c r="AC560" s="47">
        <v>0</v>
      </c>
      <c r="AD560" s="47"/>
      <c r="AE560" s="47"/>
      <c r="AF560" s="47">
        <v>0</v>
      </c>
      <c r="AG560" s="47"/>
      <c r="AH560" s="47"/>
      <c r="AI560" s="47">
        <v>0</v>
      </c>
    </row>
    <row r="561" spans="1:35" s="52" customFormat="1" ht="110.25" customHeight="1">
      <c r="A561" s="58" t="s">
        <v>159</v>
      </c>
      <c r="B561" s="129" t="s">
        <v>159</v>
      </c>
      <c r="C561" s="117" t="s">
        <v>71</v>
      </c>
      <c r="D561" s="117">
        <v>1</v>
      </c>
      <c r="E561" s="117">
        <v>22</v>
      </c>
      <c r="F561" s="117">
        <v>2</v>
      </c>
      <c r="G561" s="117">
        <v>921</v>
      </c>
      <c r="H561" s="117">
        <v>14700</v>
      </c>
      <c r="I561" s="117">
        <v>14700</v>
      </c>
      <c r="J561" s="118"/>
      <c r="K561" s="119">
        <f>K562</f>
        <v>195441883</v>
      </c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>
        <f>AC562</f>
        <v>213942874</v>
      </c>
      <c r="AD561" s="119"/>
      <c r="AE561" s="119"/>
      <c r="AF561" s="119">
        <f aca="true" t="shared" si="50" ref="AF561:AI563">AF562</f>
        <v>213942874</v>
      </c>
      <c r="AG561" s="119"/>
      <c r="AH561" s="119"/>
      <c r="AI561" s="119">
        <f t="shared" si="50"/>
        <v>213942874</v>
      </c>
    </row>
    <row r="562" spans="1:35" s="52" customFormat="1" ht="38.25">
      <c r="A562" s="51" t="s">
        <v>66</v>
      </c>
      <c r="B562" s="120" t="s">
        <v>66</v>
      </c>
      <c r="C562" s="122" t="s">
        <v>71</v>
      </c>
      <c r="D562" s="122">
        <v>1</v>
      </c>
      <c r="E562" s="122">
        <v>22</v>
      </c>
      <c r="F562" s="122">
        <v>2</v>
      </c>
      <c r="G562" s="122">
        <v>921</v>
      </c>
      <c r="H562" s="122">
        <v>14700</v>
      </c>
      <c r="I562" s="122">
        <v>14700</v>
      </c>
      <c r="J562" s="123" t="s">
        <v>21</v>
      </c>
      <c r="K562" s="124">
        <f>K563</f>
        <v>195441883</v>
      </c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>
        <f>AC563</f>
        <v>213942874</v>
      </c>
      <c r="AD562" s="124"/>
      <c r="AE562" s="124"/>
      <c r="AF562" s="124">
        <f t="shared" si="50"/>
        <v>213942874</v>
      </c>
      <c r="AG562" s="124"/>
      <c r="AH562" s="124"/>
      <c r="AI562" s="124">
        <f t="shared" si="50"/>
        <v>213942874</v>
      </c>
    </row>
    <row r="563" spans="1:35" s="52" customFormat="1" ht="12.75">
      <c r="A563" s="51" t="s">
        <v>49</v>
      </c>
      <c r="B563" s="120" t="s">
        <v>49</v>
      </c>
      <c r="C563" s="122" t="s">
        <v>71</v>
      </c>
      <c r="D563" s="122">
        <v>1</v>
      </c>
      <c r="E563" s="122">
        <v>22</v>
      </c>
      <c r="F563" s="122">
        <v>2</v>
      </c>
      <c r="G563" s="122">
        <v>921</v>
      </c>
      <c r="H563" s="122">
        <v>14700</v>
      </c>
      <c r="I563" s="122">
        <v>14700</v>
      </c>
      <c r="J563" s="123">
        <v>610</v>
      </c>
      <c r="K563" s="124">
        <f>K564</f>
        <v>195441883</v>
      </c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>
        <f>AC564</f>
        <v>213942874</v>
      </c>
      <c r="AD563" s="124"/>
      <c r="AE563" s="124"/>
      <c r="AF563" s="124">
        <f t="shared" si="50"/>
        <v>213942874</v>
      </c>
      <c r="AG563" s="124"/>
      <c r="AH563" s="124"/>
      <c r="AI563" s="124">
        <f t="shared" si="50"/>
        <v>213942874</v>
      </c>
    </row>
    <row r="564" spans="1:35" s="49" customFormat="1" ht="76.5">
      <c r="A564" s="51" t="s">
        <v>22</v>
      </c>
      <c r="B564" s="120" t="s">
        <v>22</v>
      </c>
      <c r="C564" s="122" t="s">
        <v>71</v>
      </c>
      <c r="D564" s="122">
        <v>1</v>
      </c>
      <c r="E564" s="122">
        <v>22</v>
      </c>
      <c r="F564" s="122">
        <v>2</v>
      </c>
      <c r="G564" s="122">
        <v>921</v>
      </c>
      <c r="H564" s="122">
        <v>14700</v>
      </c>
      <c r="I564" s="122">
        <v>14700</v>
      </c>
      <c r="J564" s="123" t="s">
        <v>23</v>
      </c>
      <c r="K564" s="124">
        <v>195441883</v>
      </c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>
        <v>213942874</v>
      </c>
      <c r="AD564" s="124"/>
      <c r="AE564" s="124"/>
      <c r="AF564" s="124">
        <v>213942874</v>
      </c>
      <c r="AG564" s="124"/>
      <c r="AH564" s="124"/>
      <c r="AI564" s="124">
        <v>213942874</v>
      </c>
    </row>
    <row r="565" spans="1:35" ht="78.75" customHeight="1">
      <c r="A565" s="12" t="s">
        <v>174</v>
      </c>
      <c r="B565" s="148" t="s">
        <v>174</v>
      </c>
      <c r="C565" s="88" t="s">
        <v>71</v>
      </c>
      <c r="D565" s="88">
        <v>1</v>
      </c>
      <c r="E565" s="88">
        <v>42</v>
      </c>
      <c r="F565" s="149"/>
      <c r="G565" s="150"/>
      <c r="H565" s="149"/>
      <c r="I565" s="149"/>
      <c r="J565" s="149"/>
      <c r="K565" s="37">
        <f>K566</f>
        <v>861600</v>
      </c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/>
      <c r="AC565" s="37">
        <f>AC566</f>
        <v>1316400</v>
      </c>
      <c r="AD565" s="37"/>
      <c r="AE565" s="37"/>
      <c r="AF565" s="37">
        <f aca="true" t="shared" si="51" ref="AF565:AI569">AF566</f>
        <v>1316400</v>
      </c>
      <c r="AG565" s="37"/>
      <c r="AH565" s="37"/>
      <c r="AI565" s="37">
        <f t="shared" si="51"/>
        <v>1316400</v>
      </c>
    </row>
    <row r="566" spans="1:35" ht="31.5" customHeight="1">
      <c r="A566" s="6" t="s">
        <v>52</v>
      </c>
      <c r="B566" s="87" t="s">
        <v>52</v>
      </c>
      <c r="C566" s="88" t="s">
        <v>71</v>
      </c>
      <c r="D566" s="88">
        <v>1</v>
      </c>
      <c r="E566" s="88">
        <v>42</v>
      </c>
      <c r="F566" s="88">
        <v>2</v>
      </c>
      <c r="G566" s="88">
        <v>921</v>
      </c>
      <c r="H566" s="149"/>
      <c r="I566" s="149"/>
      <c r="J566" s="149"/>
      <c r="K566" s="37">
        <f>K567</f>
        <v>861600</v>
      </c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/>
      <c r="AC566" s="37">
        <f>AC567</f>
        <v>1316400</v>
      </c>
      <c r="AD566" s="37"/>
      <c r="AE566" s="37"/>
      <c r="AF566" s="37">
        <f t="shared" si="51"/>
        <v>1316400</v>
      </c>
      <c r="AG566" s="37"/>
      <c r="AH566" s="37"/>
      <c r="AI566" s="37">
        <f t="shared" si="51"/>
        <v>1316400</v>
      </c>
    </row>
    <row r="567" spans="1:35" s="52" customFormat="1" ht="76.5">
      <c r="A567" s="58" t="s">
        <v>115</v>
      </c>
      <c r="B567" s="129" t="s">
        <v>115</v>
      </c>
      <c r="C567" s="117" t="s">
        <v>71</v>
      </c>
      <c r="D567" s="117">
        <v>1</v>
      </c>
      <c r="E567" s="117">
        <v>42</v>
      </c>
      <c r="F567" s="117">
        <v>2</v>
      </c>
      <c r="G567" s="117">
        <v>921</v>
      </c>
      <c r="H567" s="117">
        <v>14770</v>
      </c>
      <c r="I567" s="117">
        <v>14770</v>
      </c>
      <c r="J567" s="118"/>
      <c r="K567" s="119">
        <f>K568</f>
        <v>861600</v>
      </c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>
        <f>AC568</f>
        <v>1316400</v>
      </c>
      <c r="AD567" s="119"/>
      <c r="AE567" s="119"/>
      <c r="AF567" s="119">
        <f t="shared" si="51"/>
        <v>1316400</v>
      </c>
      <c r="AG567" s="119"/>
      <c r="AH567" s="119"/>
      <c r="AI567" s="119">
        <f t="shared" si="51"/>
        <v>1316400</v>
      </c>
    </row>
    <row r="568" spans="1:35" s="52" customFormat="1" ht="38.25">
      <c r="A568" s="51" t="s">
        <v>66</v>
      </c>
      <c r="B568" s="120" t="s">
        <v>66</v>
      </c>
      <c r="C568" s="122" t="s">
        <v>71</v>
      </c>
      <c r="D568" s="122">
        <v>1</v>
      </c>
      <c r="E568" s="122">
        <v>42</v>
      </c>
      <c r="F568" s="122">
        <v>2</v>
      </c>
      <c r="G568" s="122">
        <v>921</v>
      </c>
      <c r="H568" s="122">
        <v>14770</v>
      </c>
      <c r="I568" s="122">
        <v>14770</v>
      </c>
      <c r="J568" s="123" t="s">
        <v>21</v>
      </c>
      <c r="K568" s="124">
        <f>K569</f>
        <v>861600</v>
      </c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>
        <f>AC569</f>
        <v>1316400</v>
      </c>
      <c r="AD568" s="124"/>
      <c r="AE568" s="124"/>
      <c r="AF568" s="124">
        <f t="shared" si="51"/>
        <v>1316400</v>
      </c>
      <c r="AG568" s="124"/>
      <c r="AH568" s="124"/>
      <c r="AI568" s="124">
        <f t="shared" si="51"/>
        <v>1316400</v>
      </c>
    </row>
    <row r="569" spans="1:35" s="52" customFormat="1" ht="12.75">
      <c r="A569" s="51" t="s">
        <v>49</v>
      </c>
      <c r="B569" s="120" t="s">
        <v>49</v>
      </c>
      <c r="C569" s="122" t="s">
        <v>71</v>
      </c>
      <c r="D569" s="122">
        <v>1</v>
      </c>
      <c r="E569" s="122">
        <v>42</v>
      </c>
      <c r="F569" s="122">
        <v>2</v>
      </c>
      <c r="G569" s="122">
        <v>921</v>
      </c>
      <c r="H569" s="122">
        <v>14770</v>
      </c>
      <c r="I569" s="122">
        <v>14770</v>
      </c>
      <c r="J569" s="123">
        <v>610</v>
      </c>
      <c r="K569" s="124">
        <f>K570</f>
        <v>861600</v>
      </c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>
        <f>AC570</f>
        <v>1316400</v>
      </c>
      <c r="AD569" s="124"/>
      <c r="AE569" s="124"/>
      <c r="AF569" s="124">
        <f t="shared" si="51"/>
        <v>1316400</v>
      </c>
      <c r="AG569" s="124"/>
      <c r="AH569" s="124"/>
      <c r="AI569" s="124">
        <f t="shared" si="51"/>
        <v>1316400</v>
      </c>
    </row>
    <row r="570" spans="1:35" s="49" customFormat="1" ht="76.5">
      <c r="A570" s="51" t="s">
        <v>22</v>
      </c>
      <c r="B570" s="120" t="s">
        <v>22</v>
      </c>
      <c r="C570" s="122" t="s">
        <v>71</v>
      </c>
      <c r="D570" s="122">
        <v>1</v>
      </c>
      <c r="E570" s="122">
        <v>42</v>
      </c>
      <c r="F570" s="122">
        <v>2</v>
      </c>
      <c r="G570" s="122">
        <v>921</v>
      </c>
      <c r="H570" s="122">
        <v>14770</v>
      </c>
      <c r="I570" s="122">
        <v>14770</v>
      </c>
      <c r="J570" s="123" t="s">
        <v>23</v>
      </c>
      <c r="K570" s="124">
        <v>861600</v>
      </c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>
        <v>1316400</v>
      </c>
      <c r="AD570" s="124"/>
      <c r="AE570" s="124"/>
      <c r="AF570" s="124">
        <v>1316400</v>
      </c>
      <c r="AG570" s="124"/>
      <c r="AH570" s="124"/>
      <c r="AI570" s="124">
        <v>1316400</v>
      </c>
    </row>
    <row r="571" spans="1:35" ht="37.5" customHeight="1">
      <c r="A571" s="6" t="s">
        <v>93</v>
      </c>
      <c r="B571" s="87" t="s">
        <v>93</v>
      </c>
      <c r="C571" s="88" t="s">
        <v>71</v>
      </c>
      <c r="D571" s="88">
        <v>2</v>
      </c>
      <c r="E571" s="88"/>
      <c r="F571" s="88"/>
      <c r="G571" s="88"/>
      <c r="H571" s="88"/>
      <c r="I571" s="88"/>
      <c r="J571" s="89"/>
      <c r="K571" s="37">
        <f>K572+K587+K593</f>
        <v>37939612.96</v>
      </c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>
        <f>AC572+AC587+AC593</f>
        <v>49725408.41000001</v>
      </c>
      <c r="AD571" s="37"/>
      <c r="AE571" s="37"/>
      <c r="AF571" s="37">
        <f>AF572+AF587+AF593</f>
        <v>48702785.01</v>
      </c>
      <c r="AG571" s="37"/>
      <c r="AH571" s="37"/>
      <c r="AI571" s="37">
        <f>AI572+AI587+AI593</f>
        <v>48958228.31</v>
      </c>
    </row>
    <row r="572" spans="1:35" ht="62.25" customHeight="1">
      <c r="A572" s="6" t="s">
        <v>175</v>
      </c>
      <c r="B572" s="87" t="s">
        <v>175</v>
      </c>
      <c r="C572" s="88" t="s">
        <v>71</v>
      </c>
      <c r="D572" s="88">
        <v>2</v>
      </c>
      <c r="E572" s="88">
        <v>11</v>
      </c>
      <c r="F572" s="88"/>
      <c r="G572" s="88"/>
      <c r="H572" s="88"/>
      <c r="I572" s="88"/>
      <c r="J572" s="89"/>
      <c r="K572" s="37">
        <f>K573</f>
        <v>27120429.18</v>
      </c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>
        <f>AC573</f>
        <v>37664984.50000001</v>
      </c>
      <c r="AD572" s="37"/>
      <c r="AE572" s="37"/>
      <c r="AF572" s="37">
        <f>AF573</f>
        <v>36642361.099999994</v>
      </c>
      <c r="AG572" s="37"/>
      <c r="AH572" s="37"/>
      <c r="AI572" s="37">
        <f>AI573</f>
        <v>36897804.4</v>
      </c>
    </row>
    <row r="573" spans="1:35" ht="43.5" customHeight="1">
      <c r="A573" s="6" t="s">
        <v>52</v>
      </c>
      <c r="B573" s="87" t="s">
        <v>52</v>
      </c>
      <c r="C573" s="88" t="s">
        <v>71</v>
      </c>
      <c r="D573" s="88">
        <v>2</v>
      </c>
      <c r="E573" s="88">
        <v>11</v>
      </c>
      <c r="F573" s="88">
        <v>1</v>
      </c>
      <c r="G573" s="88">
        <v>921</v>
      </c>
      <c r="H573" s="88"/>
      <c r="I573" s="88"/>
      <c r="J573" s="89"/>
      <c r="K573" s="37">
        <f>K574+K578</f>
        <v>27120429.18</v>
      </c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>
        <f>AC574+AC578+AC582</f>
        <v>37664984.50000001</v>
      </c>
      <c r="AD573" s="37"/>
      <c r="AE573" s="37"/>
      <c r="AF573" s="37">
        <f>AF574+AF578+AF582</f>
        <v>36642361.099999994</v>
      </c>
      <c r="AG573" s="37"/>
      <c r="AH573" s="37"/>
      <c r="AI573" s="37">
        <f>AI574+AI578+AI582</f>
        <v>36897804.4</v>
      </c>
    </row>
    <row r="574" spans="1:35" ht="30" customHeight="1">
      <c r="A574" s="14" t="s">
        <v>110</v>
      </c>
      <c r="B574" s="95" t="s">
        <v>310</v>
      </c>
      <c r="C574" s="88" t="s">
        <v>71</v>
      </c>
      <c r="D574" s="88">
        <v>2</v>
      </c>
      <c r="E574" s="88">
        <v>11</v>
      </c>
      <c r="F574" s="88">
        <v>1</v>
      </c>
      <c r="G574" s="88">
        <v>921</v>
      </c>
      <c r="H574" s="88">
        <v>10710</v>
      </c>
      <c r="I574" s="88">
        <v>80340</v>
      </c>
      <c r="J574" s="93" t="s">
        <v>0</v>
      </c>
      <c r="K574" s="37">
        <f>K575</f>
        <v>1036038.23</v>
      </c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37">
        <f>AC575</f>
        <v>2098503.6999999997</v>
      </c>
      <c r="AD574" s="37"/>
      <c r="AE574" s="37"/>
      <c r="AF574" s="37">
        <f aca="true" t="shared" si="52" ref="AF574:AI576">AF575</f>
        <v>2090167.98</v>
      </c>
      <c r="AG574" s="37"/>
      <c r="AH574" s="37"/>
      <c r="AI574" s="37">
        <f t="shared" si="52"/>
        <v>2093508.98</v>
      </c>
    </row>
    <row r="575" spans="1:35" ht="38.25">
      <c r="A575" s="5" t="s">
        <v>66</v>
      </c>
      <c r="B575" s="99" t="s">
        <v>66</v>
      </c>
      <c r="C575" s="85" t="s">
        <v>71</v>
      </c>
      <c r="D575" s="85">
        <v>2</v>
      </c>
      <c r="E575" s="85">
        <v>11</v>
      </c>
      <c r="F575" s="85">
        <v>1</v>
      </c>
      <c r="G575" s="85">
        <v>921</v>
      </c>
      <c r="H575" s="85">
        <v>10710</v>
      </c>
      <c r="I575" s="85">
        <v>80340</v>
      </c>
      <c r="J575" s="100" t="s">
        <v>21</v>
      </c>
      <c r="K575" s="34">
        <f>K576</f>
        <v>1036038.23</v>
      </c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>
        <f>AC576</f>
        <v>2098503.6999999997</v>
      </c>
      <c r="AD575" s="34"/>
      <c r="AE575" s="34"/>
      <c r="AF575" s="34">
        <f t="shared" si="52"/>
        <v>2090167.98</v>
      </c>
      <c r="AG575" s="34"/>
      <c r="AH575" s="34"/>
      <c r="AI575" s="34">
        <f t="shared" si="52"/>
        <v>2093508.98</v>
      </c>
    </row>
    <row r="576" spans="1:35" ht="12.75">
      <c r="A576" s="5" t="s">
        <v>49</v>
      </c>
      <c r="B576" s="99" t="s">
        <v>49</v>
      </c>
      <c r="C576" s="85" t="s">
        <v>71</v>
      </c>
      <c r="D576" s="85">
        <v>2</v>
      </c>
      <c r="E576" s="85">
        <v>11</v>
      </c>
      <c r="F576" s="85">
        <v>1</v>
      </c>
      <c r="G576" s="85">
        <v>921</v>
      </c>
      <c r="H576" s="85">
        <v>10710</v>
      </c>
      <c r="I576" s="85">
        <v>80340</v>
      </c>
      <c r="J576" s="100">
        <v>610</v>
      </c>
      <c r="K576" s="34">
        <f>K577</f>
        <v>1036038.23</v>
      </c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>
        <f>AC577</f>
        <v>2098503.6999999997</v>
      </c>
      <c r="AD576" s="34"/>
      <c r="AE576" s="34"/>
      <c r="AF576" s="34">
        <f t="shared" si="52"/>
        <v>2090167.98</v>
      </c>
      <c r="AG576" s="34"/>
      <c r="AH576" s="34"/>
      <c r="AI576" s="34">
        <f t="shared" si="52"/>
        <v>2093508.98</v>
      </c>
    </row>
    <row r="577" spans="1:35" s="3" customFormat="1" ht="76.5">
      <c r="A577" s="5" t="s">
        <v>22</v>
      </c>
      <c r="B577" s="99" t="s">
        <v>22</v>
      </c>
      <c r="C577" s="85" t="s">
        <v>71</v>
      </c>
      <c r="D577" s="85">
        <v>2</v>
      </c>
      <c r="E577" s="85">
        <v>11</v>
      </c>
      <c r="F577" s="85">
        <v>1</v>
      </c>
      <c r="G577" s="85">
        <v>921</v>
      </c>
      <c r="H577" s="85">
        <v>10710</v>
      </c>
      <c r="I577" s="85">
        <v>80340</v>
      </c>
      <c r="J577" s="100" t="s">
        <v>23</v>
      </c>
      <c r="K577" s="34">
        <v>1036038.23</v>
      </c>
      <c r="L577" s="34"/>
      <c r="M577" s="34"/>
      <c r="N577" s="34"/>
      <c r="O577" s="34">
        <v>400622</v>
      </c>
      <c r="P577" s="34"/>
      <c r="Q577" s="34"/>
      <c r="R577" s="34"/>
      <c r="S577" s="34"/>
      <c r="T577" s="34"/>
      <c r="U577" s="34">
        <v>20837.44</v>
      </c>
      <c r="V577" s="34"/>
      <c r="W577" s="34"/>
      <c r="X577" s="34"/>
      <c r="Y577" s="34"/>
      <c r="Z577" s="34"/>
      <c r="AA577" s="34">
        <v>2671.68</v>
      </c>
      <c r="AB577" s="34">
        <v>8877.04</v>
      </c>
      <c r="AC577" s="34">
        <f>2086954.98+AA577+AB577</f>
        <v>2098503.6999999997</v>
      </c>
      <c r="AD577" s="34"/>
      <c r="AE577" s="34"/>
      <c r="AF577" s="34">
        <v>2090167.98</v>
      </c>
      <c r="AG577" s="34"/>
      <c r="AH577" s="34"/>
      <c r="AI577" s="34">
        <v>2093508.98</v>
      </c>
    </row>
    <row r="578" spans="1:35" ht="55.5" customHeight="1">
      <c r="A578" s="14" t="s">
        <v>111</v>
      </c>
      <c r="B578" s="95" t="s">
        <v>282</v>
      </c>
      <c r="C578" s="88" t="s">
        <v>71</v>
      </c>
      <c r="D578" s="88">
        <v>2</v>
      </c>
      <c r="E578" s="88">
        <v>11</v>
      </c>
      <c r="F578" s="88">
        <v>1</v>
      </c>
      <c r="G578" s="88">
        <v>921</v>
      </c>
      <c r="H578" s="88">
        <v>10720</v>
      </c>
      <c r="I578" s="88">
        <v>80720</v>
      </c>
      <c r="J578" s="89"/>
      <c r="K578" s="37">
        <f>K579</f>
        <v>26084390.95</v>
      </c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>
        <f>AC579</f>
        <v>35460388.800000004</v>
      </c>
      <c r="AD578" s="37"/>
      <c r="AE578" s="37"/>
      <c r="AF578" s="37">
        <f aca="true" t="shared" si="53" ref="AF578:AI580">AF579</f>
        <v>34446101.12</v>
      </c>
      <c r="AG578" s="37"/>
      <c r="AH578" s="37"/>
      <c r="AI578" s="37">
        <f t="shared" si="53"/>
        <v>34698203.42</v>
      </c>
    </row>
    <row r="579" spans="1:35" ht="38.25">
      <c r="A579" s="5" t="s">
        <v>66</v>
      </c>
      <c r="B579" s="99" t="s">
        <v>66</v>
      </c>
      <c r="C579" s="85" t="s">
        <v>71</v>
      </c>
      <c r="D579" s="85">
        <v>2</v>
      </c>
      <c r="E579" s="85">
        <v>11</v>
      </c>
      <c r="F579" s="85">
        <v>1</v>
      </c>
      <c r="G579" s="85">
        <v>921</v>
      </c>
      <c r="H579" s="85">
        <v>10720</v>
      </c>
      <c r="I579" s="85">
        <v>80720</v>
      </c>
      <c r="J579" s="100" t="s">
        <v>21</v>
      </c>
      <c r="K579" s="34">
        <f>K580</f>
        <v>26084390.95</v>
      </c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>
        <f>AC580</f>
        <v>35460388.800000004</v>
      </c>
      <c r="AD579" s="34"/>
      <c r="AE579" s="34"/>
      <c r="AF579" s="34">
        <f t="shared" si="53"/>
        <v>34446101.12</v>
      </c>
      <c r="AG579" s="34"/>
      <c r="AH579" s="34"/>
      <c r="AI579" s="34">
        <f t="shared" si="53"/>
        <v>34698203.42</v>
      </c>
    </row>
    <row r="580" spans="1:35" ht="12.75">
      <c r="A580" s="5" t="s">
        <v>49</v>
      </c>
      <c r="B580" s="99" t="s">
        <v>49</v>
      </c>
      <c r="C580" s="85" t="s">
        <v>71</v>
      </c>
      <c r="D580" s="85">
        <v>2</v>
      </c>
      <c r="E580" s="85">
        <v>11</v>
      </c>
      <c r="F580" s="85">
        <v>1</v>
      </c>
      <c r="G580" s="85">
        <v>921</v>
      </c>
      <c r="H580" s="85">
        <v>10720</v>
      </c>
      <c r="I580" s="85">
        <v>80720</v>
      </c>
      <c r="J580" s="100">
        <v>610</v>
      </c>
      <c r="K580" s="34">
        <f>K581</f>
        <v>26084390.95</v>
      </c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>
        <f>AC581</f>
        <v>35460388.800000004</v>
      </c>
      <c r="AD580" s="34"/>
      <c r="AE580" s="34"/>
      <c r="AF580" s="34">
        <f t="shared" si="53"/>
        <v>34446101.12</v>
      </c>
      <c r="AG580" s="34"/>
      <c r="AH580" s="34"/>
      <c r="AI580" s="34">
        <f t="shared" si="53"/>
        <v>34698203.42</v>
      </c>
    </row>
    <row r="581" spans="1:35" s="3" customFormat="1" ht="76.5">
      <c r="A581" s="5" t="s">
        <v>22</v>
      </c>
      <c r="B581" s="99" t="s">
        <v>22</v>
      </c>
      <c r="C581" s="85" t="s">
        <v>71</v>
      </c>
      <c r="D581" s="85">
        <v>2</v>
      </c>
      <c r="E581" s="85">
        <v>11</v>
      </c>
      <c r="F581" s="85">
        <v>1</v>
      </c>
      <c r="G581" s="85">
        <v>921</v>
      </c>
      <c r="H581" s="85">
        <v>10720</v>
      </c>
      <c r="I581" s="85">
        <v>80720</v>
      </c>
      <c r="J581" s="100" t="s">
        <v>23</v>
      </c>
      <c r="K581" s="34">
        <v>26084390.95</v>
      </c>
      <c r="L581" s="34">
        <v>-406800</v>
      </c>
      <c r="M581" s="34">
        <v>-124300</v>
      </c>
      <c r="N581" s="34"/>
      <c r="O581" s="34">
        <v>3003220</v>
      </c>
      <c r="P581" s="34"/>
      <c r="Q581" s="34">
        <v>-90400</v>
      </c>
      <c r="R581" s="34"/>
      <c r="S581" s="34">
        <v>11090</v>
      </c>
      <c r="T581" s="34">
        <v>278800</v>
      </c>
      <c r="U581" s="34">
        <v>415947.41</v>
      </c>
      <c r="V581" s="34">
        <v>139712</v>
      </c>
      <c r="W581" s="34"/>
      <c r="X581" s="34">
        <v>-685885</v>
      </c>
      <c r="Y581" s="34">
        <v>53140</v>
      </c>
      <c r="Z581" s="34">
        <v>95000</v>
      </c>
      <c r="AA581" s="34">
        <v>-5000</v>
      </c>
      <c r="AB581" s="34">
        <v>1619434.24</v>
      </c>
      <c r="AC581" s="34">
        <f>34383699.56+X581+Y581+Z581+AA581+AB581</f>
        <v>35460388.800000004</v>
      </c>
      <c r="AD581" s="34"/>
      <c r="AE581" s="34"/>
      <c r="AF581" s="34">
        <v>34446101.12</v>
      </c>
      <c r="AG581" s="34"/>
      <c r="AH581" s="34"/>
      <c r="AI581" s="34">
        <v>34698203.42</v>
      </c>
    </row>
    <row r="582" spans="1:35" s="3" customFormat="1" ht="25.5">
      <c r="A582" s="6"/>
      <c r="B582" s="87" t="s">
        <v>321</v>
      </c>
      <c r="C582" s="88" t="s">
        <v>71</v>
      </c>
      <c r="D582" s="88">
        <v>2</v>
      </c>
      <c r="E582" s="88">
        <v>11</v>
      </c>
      <c r="F582" s="88">
        <v>1</v>
      </c>
      <c r="G582" s="88">
        <v>921</v>
      </c>
      <c r="H582" s="88"/>
      <c r="I582" s="88">
        <v>83360</v>
      </c>
      <c r="J582" s="89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>
        <f>AC583</f>
        <v>106092</v>
      </c>
      <c r="AD582" s="37"/>
      <c r="AE582" s="37"/>
      <c r="AF582" s="37">
        <f aca="true" t="shared" si="54" ref="AF582:AI584">AF583</f>
        <v>106092</v>
      </c>
      <c r="AG582" s="37"/>
      <c r="AH582" s="37"/>
      <c r="AI582" s="37">
        <f t="shared" si="54"/>
        <v>106092</v>
      </c>
    </row>
    <row r="583" spans="1:35" s="3" customFormat="1" ht="38.25">
      <c r="A583" s="5"/>
      <c r="B583" s="99" t="s">
        <v>66</v>
      </c>
      <c r="C583" s="85" t="s">
        <v>71</v>
      </c>
      <c r="D583" s="85">
        <v>2</v>
      </c>
      <c r="E583" s="85">
        <v>11</v>
      </c>
      <c r="F583" s="85">
        <v>1</v>
      </c>
      <c r="G583" s="85">
        <v>921</v>
      </c>
      <c r="H583" s="85"/>
      <c r="I583" s="85">
        <v>83360</v>
      </c>
      <c r="J583" s="100" t="s">
        <v>21</v>
      </c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>
        <f>AC584</f>
        <v>106092</v>
      </c>
      <c r="AD583" s="34"/>
      <c r="AE583" s="34"/>
      <c r="AF583" s="34">
        <f t="shared" si="54"/>
        <v>106092</v>
      </c>
      <c r="AG583" s="34"/>
      <c r="AH583" s="34"/>
      <c r="AI583" s="34">
        <f t="shared" si="54"/>
        <v>106092</v>
      </c>
    </row>
    <row r="584" spans="1:35" s="3" customFormat="1" ht="12.75">
      <c r="A584" s="5"/>
      <c r="B584" s="99" t="s">
        <v>49</v>
      </c>
      <c r="C584" s="85" t="s">
        <v>71</v>
      </c>
      <c r="D584" s="85">
        <v>2</v>
      </c>
      <c r="E584" s="85">
        <v>11</v>
      </c>
      <c r="F584" s="85">
        <v>1</v>
      </c>
      <c r="G584" s="85">
        <v>921</v>
      </c>
      <c r="H584" s="85"/>
      <c r="I584" s="85">
        <v>83360</v>
      </c>
      <c r="J584" s="100">
        <v>610</v>
      </c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>
        <f>AC585</f>
        <v>106092</v>
      </c>
      <c r="AD584" s="34"/>
      <c r="AE584" s="34"/>
      <c r="AF584" s="34">
        <f t="shared" si="54"/>
        <v>106092</v>
      </c>
      <c r="AG584" s="34"/>
      <c r="AH584" s="34"/>
      <c r="AI584" s="34">
        <f t="shared" si="54"/>
        <v>106092</v>
      </c>
    </row>
    <row r="585" spans="1:35" s="3" customFormat="1" ht="76.5">
      <c r="A585" s="5"/>
      <c r="B585" s="99" t="s">
        <v>22</v>
      </c>
      <c r="C585" s="85" t="s">
        <v>71</v>
      </c>
      <c r="D585" s="85">
        <v>2</v>
      </c>
      <c r="E585" s="85">
        <v>11</v>
      </c>
      <c r="F585" s="85">
        <v>1</v>
      </c>
      <c r="G585" s="85">
        <v>921</v>
      </c>
      <c r="H585" s="85"/>
      <c r="I585" s="85">
        <v>83360</v>
      </c>
      <c r="J585" s="100" t="s">
        <v>23</v>
      </c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>
        <f>4092+102000</f>
        <v>106092</v>
      </c>
      <c r="AD585" s="34"/>
      <c r="AE585" s="34"/>
      <c r="AF585" s="34">
        <f>4092+102000</f>
        <v>106092</v>
      </c>
      <c r="AG585" s="34"/>
      <c r="AH585" s="34"/>
      <c r="AI585" s="34">
        <f>4092+102000</f>
        <v>106092</v>
      </c>
    </row>
    <row r="586" spans="1:35" ht="25.5">
      <c r="A586" s="6" t="s">
        <v>176</v>
      </c>
      <c r="B586" s="87" t="s">
        <v>176</v>
      </c>
      <c r="C586" s="88" t="s">
        <v>71</v>
      </c>
      <c r="D586" s="88">
        <v>2</v>
      </c>
      <c r="E586" s="88">
        <v>12</v>
      </c>
      <c r="F586" s="88"/>
      <c r="G586" s="88"/>
      <c r="H586" s="88"/>
      <c r="I586" s="88"/>
      <c r="J586" s="100"/>
      <c r="K586" s="37">
        <f>K587</f>
        <v>6602313</v>
      </c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7">
        <f>AC587</f>
        <v>7656768</v>
      </c>
      <c r="AD586" s="37"/>
      <c r="AE586" s="37"/>
      <c r="AF586" s="37">
        <f aca="true" t="shared" si="55" ref="AF586:AI590">AF587</f>
        <v>7656768</v>
      </c>
      <c r="AG586" s="37"/>
      <c r="AH586" s="37"/>
      <c r="AI586" s="37">
        <f t="shared" si="55"/>
        <v>7656768</v>
      </c>
    </row>
    <row r="587" spans="1:35" ht="25.5">
      <c r="A587" s="6" t="s">
        <v>52</v>
      </c>
      <c r="B587" s="87" t="s">
        <v>52</v>
      </c>
      <c r="C587" s="88" t="s">
        <v>71</v>
      </c>
      <c r="D587" s="88">
        <v>2</v>
      </c>
      <c r="E587" s="88">
        <v>12</v>
      </c>
      <c r="F587" s="88">
        <v>2</v>
      </c>
      <c r="G587" s="88">
        <v>921</v>
      </c>
      <c r="H587" s="88"/>
      <c r="I587" s="88"/>
      <c r="J587" s="100"/>
      <c r="K587" s="37">
        <f>K588</f>
        <v>6602313</v>
      </c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7">
        <f>AC588</f>
        <v>7656768</v>
      </c>
      <c r="AD587" s="37"/>
      <c r="AE587" s="37"/>
      <c r="AF587" s="37">
        <f t="shared" si="55"/>
        <v>7656768</v>
      </c>
      <c r="AG587" s="37"/>
      <c r="AH587" s="37"/>
      <c r="AI587" s="37">
        <f t="shared" si="55"/>
        <v>7656768</v>
      </c>
    </row>
    <row r="588" spans="1:35" s="52" customFormat="1" ht="75.75" customHeight="1">
      <c r="A588" s="62" t="s">
        <v>160</v>
      </c>
      <c r="B588" s="129" t="s">
        <v>160</v>
      </c>
      <c r="C588" s="117" t="s">
        <v>71</v>
      </c>
      <c r="D588" s="117">
        <v>2</v>
      </c>
      <c r="E588" s="117">
        <v>12</v>
      </c>
      <c r="F588" s="117">
        <v>2</v>
      </c>
      <c r="G588" s="117">
        <v>921</v>
      </c>
      <c r="H588" s="117">
        <v>14780</v>
      </c>
      <c r="I588" s="117">
        <v>14780</v>
      </c>
      <c r="J588" s="118"/>
      <c r="K588" s="119">
        <f>K589</f>
        <v>6602313</v>
      </c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>
        <f>AC589</f>
        <v>7656768</v>
      </c>
      <c r="AD588" s="119"/>
      <c r="AE588" s="119"/>
      <c r="AF588" s="119">
        <f t="shared" si="55"/>
        <v>7656768</v>
      </c>
      <c r="AG588" s="119"/>
      <c r="AH588" s="119"/>
      <c r="AI588" s="119">
        <f t="shared" si="55"/>
        <v>7656768</v>
      </c>
    </row>
    <row r="589" spans="1:35" s="52" customFormat="1" ht="25.5">
      <c r="A589" s="51" t="s">
        <v>28</v>
      </c>
      <c r="B589" s="120" t="s">
        <v>28</v>
      </c>
      <c r="C589" s="122" t="s">
        <v>71</v>
      </c>
      <c r="D589" s="122">
        <v>2</v>
      </c>
      <c r="E589" s="122">
        <v>12</v>
      </c>
      <c r="F589" s="122">
        <v>2</v>
      </c>
      <c r="G589" s="122">
        <v>921</v>
      </c>
      <c r="H589" s="122">
        <v>14780</v>
      </c>
      <c r="I589" s="122">
        <v>14780</v>
      </c>
      <c r="J589" s="123">
        <v>300</v>
      </c>
      <c r="K589" s="124">
        <f>K590</f>
        <v>6602313</v>
      </c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>
        <f>AC590</f>
        <v>7656768</v>
      </c>
      <c r="AD589" s="124"/>
      <c r="AE589" s="124"/>
      <c r="AF589" s="124">
        <f t="shared" si="55"/>
        <v>7656768</v>
      </c>
      <c r="AG589" s="124"/>
      <c r="AH589" s="124"/>
      <c r="AI589" s="124">
        <f t="shared" si="55"/>
        <v>7656768</v>
      </c>
    </row>
    <row r="590" spans="1:35" s="52" customFormat="1" ht="25.5">
      <c r="A590" s="51" t="s">
        <v>50</v>
      </c>
      <c r="B590" s="120" t="s">
        <v>50</v>
      </c>
      <c r="C590" s="122" t="s">
        <v>71</v>
      </c>
      <c r="D590" s="122">
        <v>2</v>
      </c>
      <c r="E590" s="122">
        <v>12</v>
      </c>
      <c r="F590" s="122">
        <v>2</v>
      </c>
      <c r="G590" s="122">
        <v>921</v>
      </c>
      <c r="H590" s="122">
        <v>14780</v>
      </c>
      <c r="I590" s="122">
        <v>14780</v>
      </c>
      <c r="J590" s="123">
        <v>310</v>
      </c>
      <c r="K590" s="124">
        <f>K591</f>
        <v>6602313</v>
      </c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>
        <f>AC591</f>
        <v>7656768</v>
      </c>
      <c r="AD590" s="124"/>
      <c r="AE590" s="124"/>
      <c r="AF590" s="124">
        <f t="shared" si="55"/>
        <v>7656768</v>
      </c>
      <c r="AG590" s="124"/>
      <c r="AH590" s="124"/>
      <c r="AI590" s="124">
        <f t="shared" si="55"/>
        <v>7656768</v>
      </c>
    </row>
    <row r="591" spans="1:35" s="49" customFormat="1" ht="42.75" customHeight="1">
      <c r="A591" s="51" t="s">
        <v>33</v>
      </c>
      <c r="B591" s="120" t="s">
        <v>33</v>
      </c>
      <c r="C591" s="122" t="s">
        <v>71</v>
      </c>
      <c r="D591" s="122">
        <v>2</v>
      </c>
      <c r="E591" s="122">
        <v>12</v>
      </c>
      <c r="F591" s="122">
        <v>2</v>
      </c>
      <c r="G591" s="122">
        <v>921</v>
      </c>
      <c r="H591" s="122">
        <v>14780</v>
      </c>
      <c r="I591" s="122">
        <v>14780</v>
      </c>
      <c r="J591" s="123">
        <v>313</v>
      </c>
      <c r="K591" s="124">
        <v>6602313</v>
      </c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>
        <v>7656768</v>
      </c>
      <c r="AD591" s="124"/>
      <c r="AE591" s="124"/>
      <c r="AF591" s="124">
        <v>7656768</v>
      </c>
      <c r="AG591" s="124"/>
      <c r="AH591" s="124"/>
      <c r="AI591" s="124">
        <v>7656768</v>
      </c>
    </row>
    <row r="592" spans="1:35" ht="76.5">
      <c r="A592" s="6" t="s">
        <v>177</v>
      </c>
      <c r="B592" s="87" t="s">
        <v>177</v>
      </c>
      <c r="C592" s="88" t="s">
        <v>71</v>
      </c>
      <c r="D592" s="88">
        <v>2</v>
      </c>
      <c r="E592" s="88">
        <v>13</v>
      </c>
      <c r="F592" s="88"/>
      <c r="G592" s="88"/>
      <c r="H592" s="88"/>
      <c r="I592" s="88"/>
      <c r="J592" s="100"/>
      <c r="K592" s="37">
        <f>K593</f>
        <v>4216870.78</v>
      </c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7">
        <f>AC593</f>
        <v>4403655.910000001</v>
      </c>
      <c r="AD592" s="37"/>
      <c r="AE592" s="37"/>
      <c r="AF592" s="37">
        <f>AF593</f>
        <v>4403655.910000001</v>
      </c>
      <c r="AG592" s="37"/>
      <c r="AH592" s="37"/>
      <c r="AI592" s="37">
        <f>AI593</f>
        <v>4403655.910000001</v>
      </c>
    </row>
    <row r="593" spans="1:35" ht="33.75" customHeight="1">
      <c r="A593" s="6" t="s">
        <v>52</v>
      </c>
      <c r="B593" s="87" t="s">
        <v>52</v>
      </c>
      <c r="C593" s="88" t="s">
        <v>71</v>
      </c>
      <c r="D593" s="88">
        <v>2</v>
      </c>
      <c r="E593" s="88">
        <v>13</v>
      </c>
      <c r="F593" s="88">
        <v>3</v>
      </c>
      <c r="G593" s="88">
        <v>921</v>
      </c>
      <c r="H593" s="88"/>
      <c r="I593" s="88"/>
      <c r="J593" s="100"/>
      <c r="K593" s="37">
        <f>K594</f>
        <v>4216870.78</v>
      </c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7">
        <f>AC594+AC607+AC611</f>
        <v>4403655.910000001</v>
      </c>
      <c r="AD593" s="37"/>
      <c r="AE593" s="37"/>
      <c r="AF593" s="37">
        <f>AF594+AF607+AF611</f>
        <v>4403655.910000001</v>
      </c>
      <c r="AG593" s="37"/>
      <c r="AH593" s="37"/>
      <c r="AI593" s="37">
        <f>AI594+AI607+AI611</f>
        <v>4403655.910000001</v>
      </c>
    </row>
    <row r="594" spans="1:35" ht="38.25">
      <c r="A594" s="11" t="s">
        <v>58</v>
      </c>
      <c r="B594" s="95" t="s">
        <v>58</v>
      </c>
      <c r="C594" s="88" t="s">
        <v>71</v>
      </c>
      <c r="D594" s="88">
        <v>2</v>
      </c>
      <c r="E594" s="88">
        <v>13</v>
      </c>
      <c r="F594" s="88">
        <v>3</v>
      </c>
      <c r="G594" s="88">
        <v>921</v>
      </c>
      <c r="H594" s="88">
        <v>10040</v>
      </c>
      <c r="I594" s="88">
        <v>80040</v>
      </c>
      <c r="J594" s="93" t="s">
        <v>0</v>
      </c>
      <c r="K594" s="37">
        <f>K595+K600+K603</f>
        <v>4216870.78</v>
      </c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37">
        <f>AC595+AC600+AC603</f>
        <v>4400150.470000001</v>
      </c>
      <c r="AD594" s="37"/>
      <c r="AE594" s="37"/>
      <c r="AF594" s="37">
        <f>AF595+AF600+AF603</f>
        <v>4400150.470000001</v>
      </c>
      <c r="AG594" s="37"/>
      <c r="AH594" s="37"/>
      <c r="AI594" s="37">
        <f>AI595+AI600+AI603</f>
        <v>4400150.470000001</v>
      </c>
    </row>
    <row r="595" spans="1:35" ht="76.5">
      <c r="A595" s="5" t="s">
        <v>8</v>
      </c>
      <c r="B595" s="99" t="s">
        <v>8</v>
      </c>
      <c r="C595" s="85" t="s">
        <v>71</v>
      </c>
      <c r="D595" s="85">
        <v>2</v>
      </c>
      <c r="E595" s="85">
        <v>13</v>
      </c>
      <c r="F595" s="85">
        <v>3</v>
      </c>
      <c r="G595" s="85">
        <v>921</v>
      </c>
      <c r="H595" s="85">
        <v>10040</v>
      </c>
      <c r="I595" s="85">
        <v>80040</v>
      </c>
      <c r="J595" s="100" t="s">
        <v>9</v>
      </c>
      <c r="K595" s="34">
        <f>K596</f>
        <v>3934719.44</v>
      </c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>
        <f>AC596</f>
        <v>4121504.5700000003</v>
      </c>
      <c r="AD595" s="34"/>
      <c r="AE595" s="34"/>
      <c r="AF595" s="34">
        <f>AF596</f>
        <v>4121504.5700000003</v>
      </c>
      <c r="AG595" s="34"/>
      <c r="AH595" s="34"/>
      <c r="AI595" s="34">
        <f>AI596</f>
        <v>4121504.5700000003</v>
      </c>
    </row>
    <row r="596" spans="1:35" ht="38.25">
      <c r="A596" s="5" t="s">
        <v>10</v>
      </c>
      <c r="B596" s="99" t="s">
        <v>10</v>
      </c>
      <c r="C596" s="85" t="s">
        <v>71</v>
      </c>
      <c r="D596" s="85">
        <v>2</v>
      </c>
      <c r="E596" s="85">
        <v>13</v>
      </c>
      <c r="F596" s="85">
        <v>3</v>
      </c>
      <c r="G596" s="85">
        <v>921</v>
      </c>
      <c r="H596" s="85">
        <v>10040</v>
      </c>
      <c r="I596" s="85">
        <v>80040</v>
      </c>
      <c r="J596" s="100" t="s">
        <v>11</v>
      </c>
      <c r="K596" s="34">
        <f>K597+K598+K599</f>
        <v>3934719.44</v>
      </c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>
        <f>AC597+AC598+AC599</f>
        <v>4121504.5700000003</v>
      </c>
      <c r="AD596" s="34"/>
      <c r="AE596" s="34"/>
      <c r="AF596" s="34">
        <f>AF597+AF598+AF599</f>
        <v>4121504.5700000003</v>
      </c>
      <c r="AG596" s="34"/>
      <c r="AH596" s="34"/>
      <c r="AI596" s="34">
        <f>AI597+AI598+AI599</f>
        <v>4121504.5700000003</v>
      </c>
    </row>
    <row r="597" spans="1:35" s="3" customFormat="1" ht="25.5">
      <c r="A597" s="5" t="s">
        <v>232</v>
      </c>
      <c r="B597" s="99" t="s">
        <v>232</v>
      </c>
      <c r="C597" s="85" t="s">
        <v>71</v>
      </c>
      <c r="D597" s="85">
        <v>2</v>
      </c>
      <c r="E597" s="85">
        <v>13</v>
      </c>
      <c r="F597" s="85">
        <v>3</v>
      </c>
      <c r="G597" s="85">
        <v>921</v>
      </c>
      <c r="H597" s="85">
        <v>10040</v>
      </c>
      <c r="I597" s="85">
        <v>80040</v>
      </c>
      <c r="J597" s="100">
        <v>121</v>
      </c>
      <c r="K597" s="34">
        <v>2949845.96</v>
      </c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>
        <v>3093306.12</v>
      </c>
      <c r="AD597" s="34"/>
      <c r="AE597" s="34"/>
      <c r="AF597" s="34">
        <v>3093306.12</v>
      </c>
      <c r="AG597" s="34"/>
      <c r="AH597" s="34"/>
      <c r="AI597" s="34">
        <v>3093306.12</v>
      </c>
    </row>
    <row r="598" spans="1:35" ht="51">
      <c r="A598" s="5" t="s">
        <v>57</v>
      </c>
      <c r="B598" s="99" t="s">
        <v>57</v>
      </c>
      <c r="C598" s="85" t="s">
        <v>71</v>
      </c>
      <c r="D598" s="85">
        <v>2</v>
      </c>
      <c r="E598" s="85">
        <v>13</v>
      </c>
      <c r="F598" s="85">
        <v>3</v>
      </c>
      <c r="G598" s="85">
        <v>921</v>
      </c>
      <c r="H598" s="85">
        <v>10040</v>
      </c>
      <c r="I598" s="85">
        <v>80040</v>
      </c>
      <c r="J598" s="100">
        <v>122</v>
      </c>
      <c r="K598" s="34">
        <v>75900</v>
      </c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>
        <v>75900</v>
      </c>
      <c r="AD598" s="34"/>
      <c r="AE598" s="34"/>
      <c r="AF598" s="34">
        <v>75900</v>
      </c>
      <c r="AG598" s="34"/>
      <c r="AH598" s="34"/>
      <c r="AI598" s="34">
        <v>75900</v>
      </c>
    </row>
    <row r="599" spans="1:35" ht="63.75">
      <c r="A599" s="5" t="s">
        <v>189</v>
      </c>
      <c r="B599" s="99" t="s">
        <v>189</v>
      </c>
      <c r="C599" s="85" t="s">
        <v>71</v>
      </c>
      <c r="D599" s="85">
        <v>2</v>
      </c>
      <c r="E599" s="85">
        <v>13</v>
      </c>
      <c r="F599" s="85">
        <v>3</v>
      </c>
      <c r="G599" s="85">
        <v>921</v>
      </c>
      <c r="H599" s="85">
        <v>10040</v>
      </c>
      <c r="I599" s="85">
        <v>80040</v>
      </c>
      <c r="J599" s="100">
        <v>129</v>
      </c>
      <c r="K599" s="34">
        <v>908973.48</v>
      </c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>
        <v>952298.45</v>
      </c>
      <c r="AD599" s="34"/>
      <c r="AE599" s="34"/>
      <c r="AF599" s="34">
        <v>952298.45</v>
      </c>
      <c r="AG599" s="34"/>
      <c r="AH599" s="34"/>
      <c r="AI599" s="34">
        <v>952298.45</v>
      </c>
    </row>
    <row r="600" spans="1:35" ht="38.25">
      <c r="A600" s="5" t="s">
        <v>133</v>
      </c>
      <c r="B600" s="99" t="s">
        <v>133</v>
      </c>
      <c r="C600" s="85" t="s">
        <v>71</v>
      </c>
      <c r="D600" s="85">
        <v>2</v>
      </c>
      <c r="E600" s="85">
        <v>13</v>
      </c>
      <c r="F600" s="85">
        <v>3</v>
      </c>
      <c r="G600" s="85">
        <v>921</v>
      </c>
      <c r="H600" s="85">
        <v>10040</v>
      </c>
      <c r="I600" s="85">
        <v>80040</v>
      </c>
      <c r="J600" s="100" t="s">
        <v>12</v>
      </c>
      <c r="K600" s="34">
        <f>K601</f>
        <v>278645.9</v>
      </c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>
        <f>AC601</f>
        <v>278645.9</v>
      </c>
      <c r="AD600" s="34"/>
      <c r="AE600" s="34"/>
      <c r="AF600" s="34">
        <f>AF601</f>
        <v>278645.9</v>
      </c>
      <c r="AG600" s="34"/>
      <c r="AH600" s="34"/>
      <c r="AI600" s="34">
        <f>AI601</f>
        <v>278645.9</v>
      </c>
    </row>
    <row r="601" spans="1:35" ht="38.25">
      <c r="A601" s="5" t="s">
        <v>13</v>
      </c>
      <c r="B601" s="99" t="s">
        <v>13</v>
      </c>
      <c r="C601" s="85" t="s">
        <v>71</v>
      </c>
      <c r="D601" s="85">
        <v>2</v>
      </c>
      <c r="E601" s="85">
        <v>13</v>
      </c>
      <c r="F601" s="85">
        <v>3</v>
      </c>
      <c r="G601" s="85">
        <v>921</v>
      </c>
      <c r="H601" s="85">
        <v>10040</v>
      </c>
      <c r="I601" s="85">
        <v>80040</v>
      </c>
      <c r="J601" s="100" t="s">
        <v>14</v>
      </c>
      <c r="K601" s="34">
        <f>K602</f>
        <v>278645.9</v>
      </c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>
        <f>AC602</f>
        <v>278645.9</v>
      </c>
      <c r="AD601" s="34"/>
      <c r="AE601" s="34"/>
      <c r="AF601" s="34">
        <f>AF602</f>
        <v>278645.9</v>
      </c>
      <c r="AG601" s="34"/>
      <c r="AH601" s="34"/>
      <c r="AI601" s="34">
        <f>AI602</f>
        <v>278645.9</v>
      </c>
    </row>
    <row r="602" spans="1:35" ht="38.25">
      <c r="A602" s="9" t="s">
        <v>134</v>
      </c>
      <c r="B602" s="99" t="s">
        <v>134</v>
      </c>
      <c r="C602" s="85" t="s">
        <v>71</v>
      </c>
      <c r="D602" s="85">
        <v>2</v>
      </c>
      <c r="E602" s="85">
        <v>13</v>
      </c>
      <c r="F602" s="85">
        <v>3</v>
      </c>
      <c r="G602" s="85">
        <v>921</v>
      </c>
      <c r="H602" s="85">
        <v>10040</v>
      </c>
      <c r="I602" s="85">
        <v>80040</v>
      </c>
      <c r="J602" s="100">
        <v>244</v>
      </c>
      <c r="K602" s="34">
        <v>278645.9</v>
      </c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>
        <v>278645.9</v>
      </c>
      <c r="AD602" s="34"/>
      <c r="AE602" s="34"/>
      <c r="AF602" s="34">
        <v>278645.9</v>
      </c>
      <c r="AG602" s="34"/>
      <c r="AH602" s="34"/>
      <c r="AI602" s="34">
        <v>278645.9</v>
      </c>
    </row>
    <row r="603" spans="1:35" s="40" customFormat="1" ht="12.75" hidden="1">
      <c r="A603" s="20" t="s">
        <v>15</v>
      </c>
      <c r="B603" s="54" t="s">
        <v>15</v>
      </c>
      <c r="C603" s="56" t="s">
        <v>71</v>
      </c>
      <c r="D603" s="56">
        <v>2</v>
      </c>
      <c r="E603" s="56">
        <v>13</v>
      </c>
      <c r="F603" s="56">
        <v>3</v>
      </c>
      <c r="G603" s="56">
        <v>921</v>
      </c>
      <c r="H603" s="56">
        <v>10040</v>
      </c>
      <c r="I603" s="56">
        <v>80040</v>
      </c>
      <c r="J603" s="57" t="s">
        <v>16</v>
      </c>
      <c r="K603" s="47">
        <f>K604</f>
        <v>3505.44</v>
      </c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>
        <f>AC604</f>
        <v>0</v>
      </c>
      <c r="AD603" s="47"/>
      <c r="AE603" s="47"/>
      <c r="AF603" s="47">
        <f>AF604</f>
        <v>0</v>
      </c>
      <c r="AG603" s="47"/>
      <c r="AH603" s="47"/>
      <c r="AI603" s="47">
        <f>AI604</f>
        <v>0</v>
      </c>
    </row>
    <row r="604" spans="1:35" s="40" customFormat="1" ht="12.75" hidden="1">
      <c r="A604" s="20" t="s">
        <v>42</v>
      </c>
      <c r="B604" s="54" t="s">
        <v>42</v>
      </c>
      <c r="C604" s="56" t="s">
        <v>71</v>
      </c>
      <c r="D604" s="56">
        <v>2</v>
      </c>
      <c r="E604" s="56">
        <v>13</v>
      </c>
      <c r="F604" s="56">
        <v>3</v>
      </c>
      <c r="G604" s="56">
        <v>921</v>
      </c>
      <c r="H604" s="56">
        <v>10040</v>
      </c>
      <c r="I604" s="56">
        <v>80040</v>
      </c>
      <c r="J604" s="57">
        <v>850</v>
      </c>
      <c r="K604" s="47">
        <f>K605</f>
        <v>3505.44</v>
      </c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>
        <f>AC605+AC606</f>
        <v>0</v>
      </c>
      <c r="AD604" s="47"/>
      <c r="AE604" s="47"/>
      <c r="AF604" s="47">
        <f>AF605+AF606</f>
        <v>0</v>
      </c>
      <c r="AG604" s="47"/>
      <c r="AH604" s="47"/>
      <c r="AI604" s="47">
        <f>AI605</f>
        <v>0</v>
      </c>
    </row>
    <row r="605" spans="1:35" s="40" customFormat="1" ht="25.5" hidden="1">
      <c r="A605" s="20" t="s">
        <v>19</v>
      </c>
      <c r="B605" s="54" t="s">
        <v>19</v>
      </c>
      <c r="C605" s="56" t="s">
        <v>71</v>
      </c>
      <c r="D605" s="56">
        <v>2</v>
      </c>
      <c r="E605" s="56">
        <v>13</v>
      </c>
      <c r="F605" s="56">
        <v>3</v>
      </c>
      <c r="G605" s="56">
        <v>921</v>
      </c>
      <c r="H605" s="56">
        <v>10040</v>
      </c>
      <c r="I605" s="56">
        <v>80040</v>
      </c>
      <c r="J605" s="57" t="s">
        <v>20</v>
      </c>
      <c r="K605" s="47">
        <v>3505.44</v>
      </c>
      <c r="L605" s="47"/>
      <c r="M605" s="47"/>
      <c r="N605" s="47">
        <v>-3505.44</v>
      </c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>
        <f>K605+L605+N605</f>
        <v>0</v>
      </c>
      <c r="AD605" s="47"/>
      <c r="AE605" s="47"/>
      <c r="AF605" s="47">
        <v>0</v>
      </c>
      <c r="AG605" s="47"/>
      <c r="AH605" s="47"/>
      <c r="AI605" s="47">
        <v>0</v>
      </c>
    </row>
    <row r="606" spans="1:35" s="40" customFormat="1" ht="12.75" hidden="1">
      <c r="A606" s="20" t="s">
        <v>246</v>
      </c>
      <c r="B606" s="54" t="s">
        <v>246</v>
      </c>
      <c r="C606" s="56" t="s">
        <v>71</v>
      </c>
      <c r="D606" s="56">
        <v>2</v>
      </c>
      <c r="E606" s="56">
        <v>13</v>
      </c>
      <c r="F606" s="56">
        <v>3</v>
      </c>
      <c r="G606" s="56">
        <v>921</v>
      </c>
      <c r="H606" s="56">
        <v>10040</v>
      </c>
      <c r="I606" s="56">
        <v>80040</v>
      </c>
      <c r="J606" s="57">
        <v>853</v>
      </c>
      <c r="K606" s="47"/>
      <c r="L606" s="47"/>
      <c r="M606" s="47"/>
      <c r="N606" s="47">
        <v>3505.44</v>
      </c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>
        <v>0</v>
      </c>
      <c r="AD606" s="47"/>
      <c r="AE606" s="47"/>
      <c r="AF606" s="47">
        <v>0</v>
      </c>
      <c r="AG606" s="47"/>
      <c r="AH606" s="47"/>
      <c r="AI606" s="47">
        <v>0</v>
      </c>
    </row>
    <row r="607" spans="1:35" s="44" customFormat="1" ht="38.25" hidden="1">
      <c r="A607" s="23" t="s">
        <v>228</v>
      </c>
      <c r="B607" s="125" t="s">
        <v>228</v>
      </c>
      <c r="C607" s="64" t="s">
        <v>71</v>
      </c>
      <c r="D607" s="64">
        <v>2</v>
      </c>
      <c r="E607" s="64">
        <v>13</v>
      </c>
      <c r="F607" s="64">
        <v>3</v>
      </c>
      <c r="G607" s="64">
        <v>921</v>
      </c>
      <c r="H607" s="64">
        <v>10042</v>
      </c>
      <c r="I607" s="64">
        <v>80070</v>
      </c>
      <c r="J607" s="41"/>
      <c r="K607" s="42"/>
      <c r="L607" s="42"/>
      <c r="M607" s="42"/>
      <c r="N607" s="42"/>
      <c r="O607" s="42">
        <f>O608</f>
        <v>281800</v>
      </c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>
        <f>AC608</f>
        <v>0</v>
      </c>
      <c r="AD607" s="42"/>
      <c r="AE607" s="42"/>
      <c r="AF607" s="42"/>
      <c r="AG607" s="42"/>
      <c r="AH607" s="42"/>
      <c r="AI607" s="42"/>
    </row>
    <row r="608" spans="1:35" s="40" customFormat="1" ht="38.25" hidden="1">
      <c r="A608" s="25" t="s">
        <v>133</v>
      </c>
      <c r="B608" s="54" t="s">
        <v>133</v>
      </c>
      <c r="C608" s="56" t="s">
        <v>71</v>
      </c>
      <c r="D608" s="56">
        <v>2</v>
      </c>
      <c r="E608" s="56">
        <v>13</v>
      </c>
      <c r="F608" s="56">
        <v>3</v>
      </c>
      <c r="G608" s="56">
        <v>921</v>
      </c>
      <c r="H608" s="56">
        <v>10042</v>
      </c>
      <c r="I608" s="56">
        <v>80070</v>
      </c>
      <c r="J608" s="57">
        <v>200</v>
      </c>
      <c r="K608" s="47"/>
      <c r="L608" s="47"/>
      <c r="M608" s="47"/>
      <c r="N608" s="47"/>
      <c r="O608" s="47">
        <f>O609</f>
        <v>281800</v>
      </c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>
        <f>AC609</f>
        <v>0</v>
      </c>
      <c r="AD608" s="47"/>
      <c r="AE608" s="47"/>
      <c r="AF608" s="47"/>
      <c r="AG608" s="47"/>
      <c r="AH608" s="47"/>
      <c r="AI608" s="47"/>
    </row>
    <row r="609" spans="1:35" s="40" customFormat="1" ht="38.25" hidden="1">
      <c r="A609" s="25" t="s">
        <v>13</v>
      </c>
      <c r="B609" s="54" t="s">
        <v>13</v>
      </c>
      <c r="C609" s="56" t="s">
        <v>71</v>
      </c>
      <c r="D609" s="56">
        <v>2</v>
      </c>
      <c r="E609" s="56">
        <v>13</v>
      </c>
      <c r="F609" s="56">
        <v>3</v>
      </c>
      <c r="G609" s="56">
        <v>921</v>
      </c>
      <c r="H609" s="56">
        <v>10042</v>
      </c>
      <c r="I609" s="56">
        <v>80070</v>
      </c>
      <c r="J609" s="57">
        <v>240</v>
      </c>
      <c r="K609" s="47"/>
      <c r="L609" s="47"/>
      <c r="M609" s="47"/>
      <c r="N609" s="47"/>
      <c r="O609" s="47">
        <f>O610</f>
        <v>281800</v>
      </c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>
        <f>AC610</f>
        <v>0</v>
      </c>
      <c r="AD609" s="47"/>
      <c r="AE609" s="47"/>
      <c r="AF609" s="47"/>
      <c r="AG609" s="47"/>
      <c r="AH609" s="47"/>
      <c r="AI609" s="47"/>
    </row>
    <row r="610" spans="1:35" s="40" customFormat="1" ht="38.25" hidden="1">
      <c r="A610" s="25" t="s">
        <v>134</v>
      </c>
      <c r="B610" s="54" t="s">
        <v>134</v>
      </c>
      <c r="C610" s="56" t="s">
        <v>71</v>
      </c>
      <c r="D610" s="56">
        <v>2</v>
      </c>
      <c r="E610" s="56">
        <v>13</v>
      </c>
      <c r="F610" s="56">
        <v>3</v>
      </c>
      <c r="G610" s="56">
        <v>921</v>
      </c>
      <c r="H610" s="56">
        <v>10042</v>
      </c>
      <c r="I610" s="56">
        <v>80070</v>
      </c>
      <c r="J610" s="57">
        <v>244</v>
      </c>
      <c r="K610" s="47"/>
      <c r="L610" s="47"/>
      <c r="M610" s="47"/>
      <c r="N610" s="47"/>
      <c r="O610" s="47">
        <v>281800</v>
      </c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>
        <v>0</v>
      </c>
      <c r="AD610" s="47"/>
      <c r="AE610" s="47"/>
      <c r="AF610" s="47"/>
      <c r="AG610" s="47"/>
      <c r="AH610" s="47"/>
      <c r="AI610" s="47"/>
    </row>
    <row r="611" spans="1:35" s="3" customFormat="1" ht="25.5">
      <c r="A611" s="35"/>
      <c r="B611" s="87" t="s">
        <v>321</v>
      </c>
      <c r="C611" s="88" t="s">
        <v>71</v>
      </c>
      <c r="D611" s="88">
        <v>2</v>
      </c>
      <c r="E611" s="88">
        <v>13</v>
      </c>
      <c r="F611" s="88">
        <v>3</v>
      </c>
      <c r="G611" s="88">
        <v>921</v>
      </c>
      <c r="H611" s="88"/>
      <c r="I611" s="88">
        <v>83360</v>
      </c>
      <c r="J611" s="89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>
        <f>AC612</f>
        <v>3505.44</v>
      </c>
      <c r="AD611" s="37"/>
      <c r="AE611" s="37"/>
      <c r="AF611" s="37">
        <f>AF612</f>
        <v>3505.44</v>
      </c>
      <c r="AG611" s="37"/>
      <c r="AH611" s="37"/>
      <c r="AI611" s="37">
        <f>AI612</f>
        <v>3505.44</v>
      </c>
    </row>
    <row r="612" spans="1:35" ht="12.75">
      <c r="A612" s="36"/>
      <c r="B612" s="99" t="s">
        <v>15</v>
      </c>
      <c r="C612" s="85" t="s">
        <v>71</v>
      </c>
      <c r="D612" s="85">
        <v>2</v>
      </c>
      <c r="E612" s="85">
        <v>13</v>
      </c>
      <c r="F612" s="85">
        <v>3</v>
      </c>
      <c r="G612" s="85">
        <v>921</v>
      </c>
      <c r="H612" s="85"/>
      <c r="I612" s="85">
        <v>83360</v>
      </c>
      <c r="J612" s="100" t="s">
        <v>16</v>
      </c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>
        <f>AC613</f>
        <v>3505.44</v>
      </c>
      <c r="AD612" s="34"/>
      <c r="AE612" s="34"/>
      <c r="AF612" s="34">
        <f>AF613</f>
        <v>3505.44</v>
      </c>
      <c r="AG612" s="34"/>
      <c r="AH612" s="34"/>
      <c r="AI612" s="34">
        <f>AI613</f>
        <v>3505.44</v>
      </c>
    </row>
    <row r="613" spans="1:35" ht="12.75">
      <c r="A613" s="36"/>
      <c r="B613" s="99" t="s">
        <v>42</v>
      </c>
      <c r="C613" s="85" t="s">
        <v>71</v>
      </c>
      <c r="D613" s="85">
        <v>2</v>
      </c>
      <c r="E613" s="85">
        <v>13</v>
      </c>
      <c r="F613" s="85">
        <v>3</v>
      </c>
      <c r="G613" s="85">
        <v>921</v>
      </c>
      <c r="H613" s="85"/>
      <c r="I613" s="85">
        <v>83360</v>
      </c>
      <c r="J613" s="100">
        <v>850</v>
      </c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>
        <f>AC614+AC615</f>
        <v>3505.44</v>
      </c>
      <c r="AD613" s="34"/>
      <c r="AE613" s="34"/>
      <c r="AF613" s="34">
        <f>AF614+AF615</f>
        <v>3505.44</v>
      </c>
      <c r="AG613" s="34"/>
      <c r="AH613" s="34"/>
      <c r="AI613" s="34">
        <f>AI614+AI615</f>
        <v>3505.44</v>
      </c>
    </row>
    <row r="614" spans="1:35" s="40" customFormat="1" ht="25.5" hidden="1">
      <c r="A614" s="25"/>
      <c r="B614" s="54" t="s">
        <v>19</v>
      </c>
      <c r="C614" s="56" t="s">
        <v>71</v>
      </c>
      <c r="D614" s="56">
        <v>2</v>
      </c>
      <c r="E614" s="56">
        <v>13</v>
      </c>
      <c r="F614" s="56">
        <v>3</v>
      </c>
      <c r="G614" s="56">
        <v>921</v>
      </c>
      <c r="H614" s="56"/>
      <c r="I614" s="56">
        <v>83360</v>
      </c>
      <c r="J614" s="57" t="s">
        <v>20</v>
      </c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>
        <v>0</v>
      </c>
      <c r="AD614" s="47"/>
      <c r="AE614" s="47"/>
      <c r="AF614" s="47">
        <v>0</v>
      </c>
      <c r="AG614" s="47"/>
      <c r="AH614" s="47"/>
      <c r="AI614" s="47">
        <v>0</v>
      </c>
    </row>
    <row r="615" spans="1:35" ht="12.75">
      <c r="A615" s="36"/>
      <c r="B615" s="99" t="s">
        <v>246</v>
      </c>
      <c r="C615" s="85" t="s">
        <v>71</v>
      </c>
      <c r="D615" s="85">
        <v>2</v>
      </c>
      <c r="E615" s="85">
        <v>13</v>
      </c>
      <c r="F615" s="85">
        <v>3</v>
      </c>
      <c r="G615" s="85">
        <v>921</v>
      </c>
      <c r="H615" s="85"/>
      <c r="I615" s="85">
        <v>83360</v>
      </c>
      <c r="J615" s="100">
        <v>853</v>
      </c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>
        <v>3505.44</v>
      </c>
      <c r="AD615" s="34"/>
      <c r="AE615" s="34"/>
      <c r="AF615" s="34">
        <v>3505.44</v>
      </c>
      <c r="AG615" s="34"/>
      <c r="AH615" s="34"/>
      <c r="AI615" s="34">
        <v>3505.44</v>
      </c>
    </row>
    <row r="616" spans="1:35" ht="54" customHeight="1">
      <c r="A616" s="6" t="s">
        <v>86</v>
      </c>
      <c r="B616" s="87" t="s">
        <v>86</v>
      </c>
      <c r="C616" s="88" t="s">
        <v>71</v>
      </c>
      <c r="D616" s="88">
        <v>3</v>
      </c>
      <c r="E616" s="88"/>
      <c r="F616" s="88"/>
      <c r="G616" s="88"/>
      <c r="H616" s="85"/>
      <c r="I616" s="85"/>
      <c r="J616" s="100"/>
      <c r="K616" s="37">
        <f>K617</f>
        <v>4248912</v>
      </c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7">
        <f>AC617</f>
        <v>13425174</v>
      </c>
      <c r="AD616" s="37"/>
      <c r="AE616" s="37"/>
      <c r="AF616" s="37">
        <f>AF617</f>
        <v>1571304</v>
      </c>
      <c r="AG616" s="37"/>
      <c r="AH616" s="37"/>
      <c r="AI616" s="37">
        <f>AI617</f>
        <v>1571304</v>
      </c>
    </row>
    <row r="617" spans="1:35" ht="57" customHeight="1">
      <c r="A617" s="6" t="s">
        <v>178</v>
      </c>
      <c r="B617" s="87" t="s">
        <v>178</v>
      </c>
      <c r="C617" s="88" t="s">
        <v>71</v>
      </c>
      <c r="D617" s="88">
        <v>3</v>
      </c>
      <c r="E617" s="88">
        <v>11</v>
      </c>
      <c r="F617" s="88"/>
      <c r="G617" s="88"/>
      <c r="H617" s="85"/>
      <c r="I617" s="85"/>
      <c r="J617" s="100"/>
      <c r="K617" s="37">
        <f>K618+K626</f>
        <v>4248912</v>
      </c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7">
        <f>AC618+AC626</f>
        <v>13425174</v>
      </c>
      <c r="AD617" s="37"/>
      <c r="AE617" s="37"/>
      <c r="AF617" s="37">
        <f>AF618+AF626</f>
        <v>1571304</v>
      </c>
      <c r="AG617" s="37"/>
      <c r="AH617" s="37"/>
      <c r="AI617" s="37">
        <f>AI618+AI626</f>
        <v>1571304</v>
      </c>
    </row>
    <row r="618" spans="1:35" s="40" customFormat="1" ht="12.75" hidden="1">
      <c r="A618" s="19" t="s">
        <v>41</v>
      </c>
      <c r="B618" s="63" t="s">
        <v>41</v>
      </c>
      <c r="C618" s="64" t="s">
        <v>71</v>
      </c>
      <c r="D618" s="64">
        <v>3</v>
      </c>
      <c r="E618" s="64">
        <v>11</v>
      </c>
      <c r="F618" s="64">
        <v>1</v>
      </c>
      <c r="G618" s="64">
        <v>902</v>
      </c>
      <c r="H618" s="56"/>
      <c r="I618" s="56"/>
      <c r="J618" s="57"/>
      <c r="K618" s="42">
        <f>K619</f>
        <v>1000000</v>
      </c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2">
        <f>AC619</f>
        <v>0</v>
      </c>
      <c r="AD618" s="42"/>
      <c r="AE618" s="42"/>
      <c r="AF618" s="42">
        <f>AF619</f>
        <v>0</v>
      </c>
      <c r="AG618" s="42"/>
      <c r="AH618" s="42"/>
      <c r="AI618" s="42">
        <f>AI619</f>
        <v>0</v>
      </c>
    </row>
    <row r="619" spans="1:35" s="40" customFormat="1" ht="22.5" customHeight="1" hidden="1">
      <c r="A619" s="19" t="s">
        <v>87</v>
      </c>
      <c r="B619" s="125" t="s">
        <v>311</v>
      </c>
      <c r="C619" s="64" t="s">
        <v>71</v>
      </c>
      <c r="D619" s="64">
        <v>3</v>
      </c>
      <c r="E619" s="64">
        <v>11</v>
      </c>
      <c r="F619" s="64">
        <v>1</v>
      </c>
      <c r="G619" s="64">
        <v>902</v>
      </c>
      <c r="H619" s="64">
        <v>13250</v>
      </c>
      <c r="I619" s="64">
        <v>82330</v>
      </c>
      <c r="J619" s="41"/>
      <c r="K619" s="42">
        <f>K623</f>
        <v>1000000</v>
      </c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>
        <f>AC623+AC620</f>
        <v>0</v>
      </c>
      <c r="AD619" s="42"/>
      <c r="AE619" s="42"/>
      <c r="AF619" s="42">
        <f>AF623</f>
        <v>0</v>
      </c>
      <c r="AG619" s="42"/>
      <c r="AH619" s="42"/>
      <c r="AI619" s="42">
        <f>AI623</f>
        <v>0</v>
      </c>
    </row>
    <row r="620" spans="1:35" s="40" customFormat="1" ht="47.25" customHeight="1" hidden="1">
      <c r="A620" s="20" t="s">
        <v>133</v>
      </c>
      <c r="B620" s="54" t="s">
        <v>133</v>
      </c>
      <c r="C620" s="56" t="s">
        <v>71</v>
      </c>
      <c r="D620" s="56">
        <v>3</v>
      </c>
      <c r="E620" s="56">
        <v>11</v>
      </c>
      <c r="F620" s="56">
        <v>1</v>
      </c>
      <c r="G620" s="56">
        <v>902</v>
      </c>
      <c r="H620" s="56">
        <v>13250</v>
      </c>
      <c r="I620" s="56">
        <v>82330</v>
      </c>
      <c r="J620" s="57">
        <v>200</v>
      </c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7">
        <f>AC621</f>
        <v>0</v>
      </c>
      <c r="AD620" s="47"/>
      <c r="AE620" s="47"/>
      <c r="AF620" s="42"/>
      <c r="AG620" s="42"/>
      <c r="AH620" s="42"/>
      <c r="AI620" s="42"/>
    </row>
    <row r="621" spans="1:35" s="40" customFormat="1" ht="46.5" customHeight="1" hidden="1">
      <c r="A621" s="20" t="s">
        <v>13</v>
      </c>
      <c r="B621" s="54" t="s">
        <v>13</v>
      </c>
      <c r="C621" s="56" t="s">
        <v>71</v>
      </c>
      <c r="D621" s="56">
        <v>3</v>
      </c>
      <c r="E621" s="56">
        <v>11</v>
      </c>
      <c r="F621" s="56">
        <v>1</v>
      </c>
      <c r="G621" s="56">
        <v>902</v>
      </c>
      <c r="H621" s="56">
        <v>13250</v>
      </c>
      <c r="I621" s="56">
        <v>82330</v>
      </c>
      <c r="J621" s="57">
        <v>240</v>
      </c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7">
        <f>AC622</f>
        <v>0</v>
      </c>
      <c r="AD621" s="47"/>
      <c r="AE621" s="47"/>
      <c r="AF621" s="42"/>
      <c r="AG621" s="42"/>
      <c r="AH621" s="42"/>
      <c r="AI621" s="42"/>
    </row>
    <row r="622" spans="1:35" s="40" customFormat="1" ht="46.5" customHeight="1" hidden="1">
      <c r="A622" s="25" t="s">
        <v>190</v>
      </c>
      <c r="B622" s="54" t="s">
        <v>190</v>
      </c>
      <c r="C622" s="56" t="s">
        <v>71</v>
      </c>
      <c r="D622" s="56">
        <v>3</v>
      </c>
      <c r="E622" s="56">
        <v>11</v>
      </c>
      <c r="F622" s="56">
        <v>1</v>
      </c>
      <c r="G622" s="56">
        <v>902</v>
      </c>
      <c r="H622" s="56">
        <v>13250</v>
      </c>
      <c r="I622" s="56">
        <v>82330</v>
      </c>
      <c r="J622" s="57">
        <v>244</v>
      </c>
      <c r="K622" s="42"/>
      <c r="L622" s="42"/>
      <c r="M622" s="42"/>
      <c r="N622" s="47">
        <v>1999999</v>
      </c>
      <c r="O622" s="47"/>
      <c r="P622" s="47"/>
      <c r="Q622" s="47"/>
      <c r="R622" s="47"/>
      <c r="S622" s="47">
        <v>0</v>
      </c>
      <c r="T622" s="47"/>
      <c r="U622" s="47"/>
      <c r="V622" s="47">
        <v>-229537.79</v>
      </c>
      <c r="W622" s="47"/>
      <c r="X622" s="47"/>
      <c r="Y622" s="47"/>
      <c r="Z622" s="47"/>
      <c r="AA622" s="47"/>
      <c r="AB622" s="47"/>
      <c r="AC622" s="47">
        <v>0</v>
      </c>
      <c r="AD622" s="47"/>
      <c r="AE622" s="47"/>
      <c r="AF622" s="42">
        <v>0</v>
      </c>
      <c r="AG622" s="42"/>
      <c r="AH622" s="42"/>
      <c r="AI622" s="42">
        <v>0</v>
      </c>
    </row>
    <row r="623" spans="1:35" s="40" customFormat="1" ht="38.25" hidden="1">
      <c r="A623" s="25" t="s">
        <v>141</v>
      </c>
      <c r="B623" s="54" t="s">
        <v>141</v>
      </c>
      <c r="C623" s="56" t="s">
        <v>71</v>
      </c>
      <c r="D623" s="56">
        <v>3</v>
      </c>
      <c r="E623" s="56">
        <v>11</v>
      </c>
      <c r="F623" s="56">
        <v>1</v>
      </c>
      <c r="G623" s="56">
        <v>902</v>
      </c>
      <c r="H623" s="56">
        <v>13250</v>
      </c>
      <c r="I623" s="56">
        <v>82330</v>
      </c>
      <c r="J623" s="57">
        <v>400</v>
      </c>
      <c r="K623" s="47">
        <f>K624</f>
        <v>1000000</v>
      </c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>
        <f>AC624</f>
        <v>0</v>
      </c>
      <c r="AD623" s="47"/>
      <c r="AE623" s="47"/>
      <c r="AF623" s="47">
        <f>AF624</f>
        <v>0</v>
      </c>
      <c r="AG623" s="47"/>
      <c r="AH623" s="47"/>
      <c r="AI623" s="47">
        <f>AI624</f>
        <v>0</v>
      </c>
    </row>
    <row r="624" spans="1:35" s="40" customFormat="1" ht="12.75" hidden="1">
      <c r="A624" s="25" t="s">
        <v>44</v>
      </c>
      <c r="B624" s="54" t="s">
        <v>44</v>
      </c>
      <c r="C624" s="56" t="s">
        <v>71</v>
      </c>
      <c r="D624" s="56">
        <v>3</v>
      </c>
      <c r="E624" s="56">
        <v>11</v>
      </c>
      <c r="F624" s="56">
        <v>1</v>
      </c>
      <c r="G624" s="56">
        <v>902</v>
      </c>
      <c r="H624" s="56">
        <v>13250</v>
      </c>
      <c r="I624" s="56">
        <v>82330</v>
      </c>
      <c r="J624" s="57">
        <v>410</v>
      </c>
      <c r="K624" s="47">
        <f>K625</f>
        <v>1000000</v>
      </c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>
        <f>AC625</f>
        <v>0</v>
      </c>
      <c r="AD624" s="47"/>
      <c r="AE624" s="47"/>
      <c r="AF624" s="47">
        <f>AF625</f>
        <v>0</v>
      </c>
      <c r="AG624" s="47"/>
      <c r="AH624" s="47"/>
      <c r="AI624" s="47">
        <f>AI625</f>
        <v>0</v>
      </c>
    </row>
    <row r="625" spans="1:35" s="44" customFormat="1" ht="51" hidden="1">
      <c r="A625" s="25" t="s">
        <v>84</v>
      </c>
      <c r="B625" s="54" t="s">
        <v>84</v>
      </c>
      <c r="C625" s="56" t="s">
        <v>71</v>
      </c>
      <c r="D625" s="56">
        <v>3</v>
      </c>
      <c r="E625" s="56">
        <v>11</v>
      </c>
      <c r="F625" s="56">
        <v>1</v>
      </c>
      <c r="G625" s="56">
        <v>902</v>
      </c>
      <c r="H625" s="56">
        <v>13250</v>
      </c>
      <c r="I625" s="56">
        <v>82330</v>
      </c>
      <c r="J625" s="57">
        <v>414</v>
      </c>
      <c r="K625" s="47">
        <v>1000000</v>
      </c>
      <c r="L625" s="47">
        <v>3000000</v>
      </c>
      <c r="M625" s="47"/>
      <c r="N625" s="47">
        <v>-3999999</v>
      </c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>
        <v>0</v>
      </c>
      <c r="AD625" s="47"/>
      <c r="AE625" s="47"/>
      <c r="AF625" s="47">
        <v>0</v>
      </c>
      <c r="AG625" s="47"/>
      <c r="AH625" s="47"/>
      <c r="AI625" s="47">
        <v>0</v>
      </c>
    </row>
    <row r="626" spans="1:35" ht="36.75" customHeight="1">
      <c r="A626" s="6" t="s">
        <v>52</v>
      </c>
      <c r="B626" s="87" t="s">
        <v>52</v>
      </c>
      <c r="C626" s="88" t="s">
        <v>71</v>
      </c>
      <c r="D626" s="88">
        <v>3</v>
      </c>
      <c r="E626" s="88">
        <v>11</v>
      </c>
      <c r="F626" s="88">
        <v>1</v>
      </c>
      <c r="G626" s="88">
        <v>921</v>
      </c>
      <c r="H626" s="85"/>
      <c r="I626" s="85"/>
      <c r="J626" s="100"/>
      <c r="K626" s="37">
        <f>K632+K647+K639+K655+K643+K651+K663+K671+K667+K659</f>
        <v>3248912</v>
      </c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7">
        <f>AC627+AC632+AC647+AC639+AC655+AC643+AC651+AC663+AC671+AC667+AC659+AC675+AC679</f>
        <v>13425174</v>
      </c>
      <c r="AD626" s="37"/>
      <c r="AE626" s="37"/>
      <c r="AF626" s="37">
        <f>AF627+AF632+AF647+AF639+AF655+AF643+AF651+AF663+AF671+AF667+AF659</f>
        <v>1571304</v>
      </c>
      <c r="AG626" s="37"/>
      <c r="AH626" s="37"/>
      <c r="AI626" s="37">
        <f>AI627+AI632+AI647+AI639+AI655+AI643+AI651+AI663+AI671+AI667+AI659</f>
        <v>1571304</v>
      </c>
    </row>
    <row r="627" spans="1:35" s="70" customFormat="1" ht="42.75" customHeight="1">
      <c r="A627" s="69"/>
      <c r="B627" s="104" t="s">
        <v>299</v>
      </c>
      <c r="C627" s="88" t="s">
        <v>71</v>
      </c>
      <c r="D627" s="88">
        <v>3</v>
      </c>
      <c r="E627" s="88">
        <v>11</v>
      </c>
      <c r="F627" s="88">
        <v>1</v>
      </c>
      <c r="G627" s="88">
        <v>921</v>
      </c>
      <c r="H627" s="88"/>
      <c r="I627" s="153">
        <v>82300</v>
      </c>
      <c r="J627" s="154" t="s">
        <v>268</v>
      </c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>
        <f>AC628</f>
        <v>10269990</v>
      </c>
      <c r="AD627" s="37"/>
      <c r="AE627" s="37"/>
      <c r="AF627" s="175">
        <f>AF628</f>
        <v>0</v>
      </c>
      <c r="AG627" s="175"/>
      <c r="AH627" s="175"/>
      <c r="AI627" s="175">
        <f>AI628</f>
        <v>0</v>
      </c>
    </row>
    <row r="628" spans="1:35" ht="38.25">
      <c r="A628" s="6"/>
      <c r="B628" s="155" t="s">
        <v>258</v>
      </c>
      <c r="C628" s="85" t="s">
        <v>71</v>
      </c>
      <c r="D628" s="85">
        <v>3</v>
      </c>
      <c r="E628" s="85">
        <v>11</v>
      </c>
      <c r="F628" s="85">
        <v>1</v>
      </c>
      <c r="G628" s="85">
        <v>921</v>
      </c>
      <c r="H628" s="85"/>
      <c r="I628" s="71">
        <v>82300</v>
      </c>
      <c r="J628" s="68" t="s">
        <v>21</v>
      </c>
      <c r="K628" s="37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>
        <f>AC629</f>
        <v>10269990</v>
      </c>
      <c r="AD628" s="34"/>
      <c r="AE628" s="34"/>
      <c r="AF628" s="176">
        <f>AF629</f>
        <v>0</v>
      </c>
      <c r="AG628" s="176"/>
      <c r="AH628" s="176"/>
      <c r="AI628" s="176">
        <f>AI629</f>
        <v>0</v>
      </c>
    </row>
    <row r="629" spans="1:35" ht="25.5">
      <c r="A629" s="6"/>
      <c r="B629" s="155" t="s">
        <v>259</v>
      </c>
      <c r="C629" s="85" t="s">
        <v>71</v>
      </c>
      <c r="D629" s="85">
        <v>3</v>
      </c>
      <c r="E629" s="85">
        <v>11</v>
      </c>
      <c r="F629" s="85">
        <v>1</v>
      </c>
      <c r="G629" s="85">
        <v>921</v>
      </c>
      <c r="H629" s="85"/>
      <c r="I629" s="71">
        <v>82300</v>
      </c>
      <c r="J629" s="68" t="s">
        <v>331</v>
      </c>
      <c r="K629" s="37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>
        <f>AC630</f>
        <v>10269990</v>
      </c>
      <c r="AD629" s="34"/>
      <c r="AE629" s="34"/>
      <c r="AF629" s="176">
        <f>AF630</f>
        <v>0</v>
      </c>
      <c r="AG629" s="176"/>
      <c r="AH629" s="176"/>
      <c r="AI629" s="176">
        <f>AI630</f>
        <v>0</v>
      </c>
    </row>
    <row r="630" spans="1:35" ht="25.5">
      <c r="A630" s="6"/>
      <c r="B630" s="155" t="s">
        <v>330</v>
      </c>
      <c r="C630" s="85" t="s">
        <v>71</v>
      </c>
      <c r="D630" s="85">
        <v>3</v>
      </c>
      <c r="E630" s="85">
        <v>11</v>
      </c>
      <c r="F630" s="85">
        <v>1</v>
      </c>
      <c r="G630" s="85">
        <v>921</v>
      </c>
      <c r="H630" s="85"/>
      <c r="I630" s="71">
        <v>82300</v>
      </c>
      <c r="J630" s="68" t="s">
        <v>332</v>
      </c>
      <c r="K630" s="37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>
        <v>4269990</v>
      </c>
      <c r="AB630" s="34">
        <v>4254934.1</v>
      </c>
      <c r="AC630" s="34">
        <v>10269990</v>
      </c>
      <c r="AD630" s="34"/>
      <c r="AE630" s="34"/>
      <c r="AF630" s="176">
        <v>0</v>
      </c>
      <c r="AG630" s="176"/>
      <c r="AH630" s="176"/>
      <c r="AI630" s="176">
        <v>0</v>
      </c>
    </row>
    <row r="631" spans="1:35" ht="12.75" hidden="1">
      <c r="A631" s="6"/>
      <c r="B631" s="87"/>
      <c r="C631" s="88"/>
      <c r="D631" s="88"/>
      <c r="E631" s="88"/>
      <c r="F631" s="88"/>
      <c r="G631" s="88"/>
      <c r="H631" s="85"/>
      <c r="I631" s="85"/>
      <c r="J631" s="100"/>
      <c r="K631" s="37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7"/>
      <c r="AD631" s="37"/>
      <c r="AE631" s="37"/>
      <c r="AF631" s="37"/>
      <c r="AG631" s="37"/>
      <c r="AH631" s="37"/>
      <c r="AI631" s="37"/>
    </row>
    <row r="632" spans="1:35" ht="36.75" customHeight="1">
      <c r="A632" s="6" t="s">
        <v>87</v>
      </c>
      <c r="B632" s="95" t="s">
        <v>311</v>
      </c>
      <c r="C632" s="88" t="s">
        <v>71</v>
      </c>
      <c r="D632" s="88">
        <v>3</v>
      </c>
      <c r="E632" s="88">
        <v>11</v>
      </c>
      <c r="F632" s="88">
        <v>1</v>
      </c>
      <c r="G632" s="88">
        <v>921</v>
      </c>
      <c r="H632" s="88">
        <v>13250</v>
      </c>
      <c r="I632" s="88">
        <v>82330</v>
      </c>
      <c r="J632" s="89"/>
      <c r="K632" s="37">
        <f>K633+K636</f>
        <v>2428112</v>
      </c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>
        <f>AC633+AC636</f>
        <v>1324030</v>
      </c>
      <c r="AD632" s="37"/>
      <c r="AE632" s="37"/>
      <c r="AF632" s="37">
        <f>AF633+AF636</f>
        <v>525000</v>
      </c>
      <c r="AG632" s="37"/>
      <c r="AH632" s="37"/>
      <c r="AI632" s="37">
        <f>AI633+AI636</f>
        <v>525000</v>
      </c>
    </row>
    <row r="633" spans="1:35" ht="38.25">
      <c r="A633" s="5" t="s">
        <v>133</v>
      </c>
      <c r="B633" s="99" t="s">
        <v>133</v>
      </c>
      <c r="C633" s="85" t="s">
        <v>71</v>
      </c>
      <c r="D633" s="85">
        <v>3</v>
      </c>
      <c r="E633" s="85">
        <v>11</v>
      </c>
      <c r="F633" s="85">
        <v>1</v>
      </c>
      <c r="G633" s="85">
        <v>921</v>
      </c>
      <c r="H633" s="85">
        <v>13250</v>
      </c>
      <c r="I633" s="85">
        <v>82330</v>
      </c>
      <c r="J633" s="100">
        <v>200</v>
      </c>
      <c r="K633" s="34">
        <f>K634</f>
        <v>0</v>
      </c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>
        <f>AC634</f>
        <v>200000</v>
      </c>
      <c r="AD633" s="34"/>
      <c r="AE633" s="34"/>
      <c r="AF633" s="34">
        <f>AF634</f>
        <v>200000</v>
      </c>
      <c r="AG633" s="34"/>
      <c r="AH633" s="34"/>
      <c r="AI633" s="34">
        <f>AI634</f>
        <v>200000</v>
      </c>
    </row>
    <row r="634" spans="1:35" ht="38.25">
      <c r="A634" s="5" t="s">
        <v>13</v>
      </c>
      <c r="B634" s="99" t="s">
        <v>13</v>
      </c>
      <c r="C634" s="85" t="s">
        <v>71</v>
      </c>
      <c r="D634" s="85">
        <v>3</v>
      </c>
      <c r="E634" s="85">
        <v>11</v>
      </c>
      <c r="F634" s="85">
        <v>1</v>
      </c>
      <c r="G634" s="85">
        <v>921</v>
      </c>
      <c r="H634" s="85">
        <v>13250</v>
      </c>
      <c r="I634" s="85">
        <v>82330</v>
      </c>
      <c r="J634" s="100">
        <v>240</v>
      </c>
      <c r="K634" s="34">
        <f>K635</f>
        <v>0</v>
      </c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>
        <f>AC635</f>
        <v>200000</v>
      </c>
      <c r="AD634" s="34"/>
      <c r="AE634" s="34"/>
      <c r="AF634" s="34">
        <f>AF635</f>
        <v>200000</v>
      </c>
      <c r="AG634" s="34"/>
      <c r="AH634" s="34"/>
      <c r="AI634" s="34">
        <f>AI635</f>
        <v>200000</v>
      </c>
    </row>
    <row r="635" spans="1:35" s="3" customFormat="1" ht="38.25">
      <c r="A635" s="9" t="s">
        <v>190</v>
      </c>
      <c r="B635" s="99" t="s">
        <v>190</v>
      </c>
      <c r="C635" s="85" t="s">
        <v>71</v>
      </c>
      <c r="D635" s="85">
        <v>3</v>
      </c>
      <c r="E635" s="85">
        <v>11</v>
      </c>
      <c r="F635" s="85">
        <v>1</v>
      </c>
      <c r="G635" s="85">
        <v>921</v>
      </c>
      <c r="H635" s="85">
        <v>13250</v>
      </c>
      <c r="I635" s="85">
        <v>82330</v>
      </c>
      <c r="J635" s="100">
        <v>244</v>
      </c>
      <c r="K635" s="34">
        <v>0</v>
      </c>
      <c r="L635" s="34">
        <v>170000</v>
      </c>
      <c r="M635" s="34"/>
      <c r="N635" s="34">
        <v>13694.5</v>
      </c>
      <c r="O635" s="34"/>
      <c r="P635" s="34"/>
      <c r="Q635" s="34"/>
      <c r="R635" s="34"/>
      <c r="S635" s="34">
        <v>-11090</v>
      </c>
      <c r="T635" s="34"/>
      <c r="U635" s="34"/>
      <c r="V635" s="34"/>
      <c r="W635" s="34"/>
      <c r="X635" s="34"/>
      <c r="Y635" s="34"/>
      <c r="Z635" s="34"/>
      <c r="AA635" s="34"/>
      <c r="AB635" s="34"/>
      <c r="AC635" s="34">
        <v>200000</v>
      </c>
      <c r="AD635" s="34"/>
      <c r="AE635" s="34"/>
      <c r="AF635" s="34">
        <v>200000</v>
      </c>
      <c r="AG635" s="34"/>
      <c r="AH635" s="34"/>
      <c r="AI635" s="34">
        <v>200000</v>
      </c>
    </row>
    <row r="636" spans="1:35" ht="38.25">
      <c r="A636" s="5" t="s">
        <v>66</v>
      </c>
      <c r="B636" s="99" t="s">
        <v>66</v>
      </c>
      <c r="C636" s="85" t="s">
        <v>71</v>
      </c>
      <c r="D636" s="85">
        <v>3</v>
      </c>
      <c r="E636" s="85">
        <v>11</v>
      </c>
      <c r="F636" s="85">
        <v>1</v>
      </c>
      <c r="G636" s="85">
        <v>921</v>
      </c>
      <c r="H636" s="85">
        <v>13250</v>
      </c>
      <c r="I636" s="85">
        <v>82330</v>
      </c>
      <c r="J636" s="100" t="s">
        <v>21</v>
      </c>
      <c r="K636" s="34">
        <f>K637</f>
        <v>2428112</v>
      </c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>
        <f>AC637</f>
        <v>1124030</v>
      </c>
      <c r="AD636" s="34"/>
      <c r="AE636" s="34"/>
      <c r="AF636" s="34">
        <f>AF637</f>
        <v>325000</v>
      </c>
      <c r="AG636" s="34"/>
      <c r="AH636" s="34"/>
      <c r="AI636" s="34">
        <f>AI637</f>
        <v>325000</v>
      </c>
    </row>
    <row r="637" spans="1:35" ht="12.75">
      <c r="A637" s="5" t="s">
        <v>49</v>
      </c>
      <c r="B637" s="99" t="s">
        <v>49</v>
      </c>
      <c r="C637" s="85" t="s">
        <v>71</v>
      </c>
      <c r="D637" s="85">
        <v>3</v>
      </c>
      <c r="E637" s="85">
        <v>11</v>
      </c>
      <c r="F637" s="85">
        <v>1</v>
      </c>
      <c r="G637" s="85">
        <v>921</v>
      </c>
      <c r="H637" s="85">
        <v>13250</v>
      </c>
      <c r="I637" s="85">
        <v>82330</v>
      </c>
      <c r="J637" s="100">
        <v>610</v>
      </c>
      <c r="K637" s="34">
        <f>K638</f>
        <v>2428112</v>
      </c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>
        <f>AC638</f>
        <v>1124030</v>
      </c>
      <c r="AD637" s="34"/>
      <c r="AE637" s="34"/>
      <c r="AF637" s="34">
        <f>AF638</f>
        <v>325000</v>
      </c>
      <c r="AG637" s="34"/>
      <c r="AH637" s="34"/>
      <c r="AI637" s="34">
        <f>AI638</f>
        <v>325000</v>
      </c>
    </row>
    <row r="638" spans="1:35" ht="25.5">
      <c r="A638" s="9" t="s">
        <v>81</v>
      </c>
      <c r="B638" s="99" t="s">
        <v>81</v>
      </c>
      <c r="C638" s="85" t="s">
        <v>71</v>
      </c>
      <c r="D638" s="85">
        <v>3</v>
      </c>
      <c r="E638" s="85">
        <v>11</v>
      </c>
      <c r="F638" s="85">
        <v>1</v>
      </c>
      <c r="G638" s="85">
        <v>921</v>
      </c>
      <c r="H638" s="85">
        <v>13250</v>
      </c>
      <c r="I638" s="85">
        <v>82330</v>
      </c>
      <c r="J638" s="100">
        <v>612</v>
      </c>
      <c r="K638" s="34">
        <v>2428112</v>
      </c>
      <c r="L638" s="34">
        <v>230000</v>
      </c>
      <c r="M638" s="34"/>
      <c r="N638" s="34">
        <v>-13694.5</v>
      </c>
      <c r="O638" s="34">
        <v>105000</v>
      </c>
      <c r="P638" s="34"/>
      <c r="Q638" s="34"/>
      <c r="R638" s="34"/>
      <c r="S638" s="34">
        <v>-250000</v>
      </c>
      <c r="T638" s="34"/>
      <c r="U638" s="34"/>
      <c r="V638" s="34">
        <v>99994</v>
      </c>
      <c r="W638" s="34"/>
      <c r="X638" s="34"/>
      <c r="Y638" s="34"/>
      <c r="Z638" s="34">
        <v>1071468</v>
      </c>
      <c r="AA638" s="34">
        <v>-172000</v>
      </c>
      <c r="AB638" s="34">
        <v>-330438</v>
      </c>
      <c r="AC638" s="34">
        <f>555000+Z638+AA638+AB638</f>
        <v>1124030</v>
      </c>
      <c r="AD638" s="34"/>
      <c r="AE638" s="34"/>
      <c r="AF638" s="34">
        <v>325000</v>
      </c>
      <c r="AG638" s="34"/>
      <c r="AH638" s="34"/>
      <c r="AI638" s="34">
        <v>325000</v>
      </c>
    </row>
    <row r="639" spans="1:35" ht="60" customHeight="1">
      <c r="A639" s="10" t="s">
        <v>145</v>
      </c>
      <c r="B639" s="156" t="s">
        <v>329</v>
      </c>
      <c r="C639" s="88" t="s">
        <v>71</v>
      </c>
      <c r="D639" s="88">
        <v>3</v>
      </c>
      <c r="E639" s="88">
        <v>11</v>
      </c>
      <c r="F639" s="88">
        <v>1</v>
      </c>
      <c r="G639" s="88">
        <v>921</v>
      </c>
      <c r="H639" s="88">
        <v>14730</v>
      </c>
      <c r="I639" s="88">
        <v>82370</v>
      </c>
      <c r="J639" s="89"/>
      <c r="K639" s="37">
        <f>K640</f>
        <v>0</v>
      </c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>
        <f>AC640</f>
        <v>203112</v>
      </c>
      <c r="AD639" s="37"/>
      <c r="AE639" s="37"/>
      <c r="AF639" s="37">
        <f aca="true" t="shared" si="56" ref="AF639:AI641">AF640</f>
        <v>203112</v>
      </c>
      <c r="AG639" s="37"/>
      <c r="AH639" s="37"/>
      <c r="AI639" s="37">
        <f t="shared" si="56"/>
        <v>203112</v>
      </c>
    </row>
    <row r="640" spans="1:35" ht="38.25">
      <c r="A640" s="5" t="s">
        <v>133</v>
      </c>
      <c r="B640" s="99" t="s">
        <v>66</v>
      </c>
      <c r="C640" s="85" t="s">
        <v>71</v>
      </c>
      <c r="D640" s="85">
        <v>3</v>
      </c>
      <c r="E640" s="85">
        <v>11</v>
      </c>
      <c r="F640" s="85">
        <v>1</v>
      </c>
      <c r="G640" s="85">
        <v>921</v>
      </c>
      <c r="H640" s="85">
        <v>14730</v>
      </c>
      <c r="I640" s="85">
        <v>82370</v>
      </c>
      <c r="J640" s="100" t="s">
        <v>21</v>
      </c>
      <c r="K640" s="34">
        <f>K641</f>
        <v>0</v>
      </c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>
        <f>AC641</f>
        <v>203112</v>
      </c>
      <c r="AD640" s="34"/>
      <c r="AE640" s="34"/>
      <c r="AF640" s="34">
        <f t="shared" si="56"/>
        <v>203112</v>
      </c>
      <c r="AG640" s="34"/>
      <c r="AH640" s="34"/>
      <c r="AI640" s="34">
        <f t="shared" si="56"/>
        <v>203112</v>
      </c>
    </row>
    <row r="641" spans="1:35" ht="38.25">
      <c r="A641" s="5" t="s">
        <v>13</v>
      </c>
      <c r="B641" s="99" t="s">
        <v>49</v>
      </c>
      <c r="C641" s="85" t="s">
        <v>71</v>
      </c>
      <c r="D641" s="85">
        <v>3</v>
      </c>
      <c r="E641" s="85">
        <v>11</v>
      </c>
      <c r="F641" s="85">
        <v>1</v>
      </c>
      <c r="G641" s="85">
        <v>921</v>
      </c>
      <c r="H641" s="85">
        <v>14730</v>
      </c>
      <c r="I641" s="85">
        <v>82370</v>
      </c>
      <c r="J641" s="100">
        <v>610</v>
      </c>
      <c r="K641" s="34">
        <f>K642</f>
        <v>0</v>
      </c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>
        <f>AC642</f>
        <v>203112</v>
      </c>
      <c r="AD641" s="34"/>
      <c r="AE641" s="34"/>
      <c r="AF641" s="34">
        <f t="shared" si="56"/>
        <v>203112</v>
      </c>
      <c r="AG641" s="34"/>
      <c r="AH641" s="34"/>
      <c r="AI641" s="34">
        <f t="shared" si="56"/>
        <v>203112</v>
      </c>
    </row>
    <row r="642" spans="1:35" s="3" customFormat="1" ht="38.25">
      <c r="A642" s="9" t="s">
        <v>190</v>
      </c>
      <c r="B642" s="99" t="s">
        <v>81</v>
      </c>
      <c r="C642" s="85" t="s">
        <v>71</v>
      </c>
      <c r="D642" s="85">
        <v>3</v>
      </c>
      <c r="E642" s="85">
        <v>11</v>
      </c>
      <c r="F642" s="85">
        <v>1</v>
      </c>
      <c r="G642" s="85">
        <v>921</v>
      </c>
      <c r="H642" s="85">
        <v>14730</v>
      </c>
      <c r="I642" s="85">
        <v>82370</v>
      </c>
      <c r="J642" s="100">
        <v>612</v>
      </c>
      <c r="K642" s="34">
        <v>0</v>
      </c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>
        <v>203112</v>
      </c>
      <c r="AD642" s="34"/>
      <c r="AE642" s="34"/>
      <c r="AF642" s="34">
        <v>203112</v>
      </c>
      <c r="AG642" s="34"/>
      <c r="AH642" s="34"/>
      <c r="AI642" s="34">
        <v>203112</v>
      </c>
    </row>
    <row r="643" spans="1:35" s="52" customFormat="1" ht="28.5" customHeight="1">
      <c r="A643" s="48" t="s">
        <v>146</v>
      </c>
      <c r="B643" s="115" t="s">
        <v>146</v>
      </c>
      <c r="C643" s="117" t="s">
        <v>71</v>
      </c>
      <c r="D643" s="117">
        <v>3</v>
      </c>
      <c r="E643" s="117">
        <v>11</v>
      </c>
      <c r="F643" s="117">
        <v>1</v>
      </c>
      <c r="G643" s="117">
        <v>921</v>
      </c>
      <c r="H643" s="117">
        <v>14790</v>
      </c>
      <c r="I643" s="117">
        <v>14790</v>
      </c>
      <c r="J643" s="118"/>
      <c r="K643" s="119">
        <f>K644</f>
        <v>513000</v>
      </c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>
        <f>AC644</f>
        <v>535392</v>
      </c>
      <c r="AD643" s="119"/>
      <c r="AE643" s="119"/>
      <c r="AF643" s="119">
        <f aca="true" t="shared" si="57" ref="AF643:AI645">AF644</f>
        <v>535392</v>
      </c>
      <c r="AG643" s="119"/>
      <c r="AH643" s="119"/>
      <c r="AI643" s="119">
        <f t="shared" si="57"/>
        <v>535392</v>
      </c>
    </row>
    <row r="644" spans="1:35" s="52" customFormat="1" ht="40.5" customHeight="1">
      <c r="A644" s="51" t="s">
        <v>66</v>
      </c>
      <c r="B644" s="120" t="s">
        <v>66</v>
      </c>
      <c r="C644" s="122" t="s">
        <v>71</v>
      </c>
      <c r="D644" s="122">
        <v>3</v>
      </c>
      <c r="E644" s="122">
        <v>11</v>
      </c>
      <c r="F644" s="122">
        <v>1</v>
      </c>
      <c r="G644" s="122">
        <v>921</v>
      </c>
      <c r="H644" s="122">
        <v>14790</v>
      </c>
      <c r="I644" s="122">
        <v>14790</v>
      </c>
      <c r="J644" s="123" t="s">
        <v>21</v>
      </c>
      <c r="K644" s="124">
        <f>K645</f>
        <v>513000</v>
      </c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>
        <f>AC645</f>
        <v>535392</v>
      </c>
      <c r="AD644" s="124"/>
      <c r="AE644" s="124"/>
      <c r="AF644" s="124">
        <f t="shared" si="57"/>
        <v>535392</v>
      </c>
      <c r="AG644" s="124"/>
      <c r="AH644" s="124"/>
      <c r="AI644" s="124">
        <f t="shared" si="57"/>
        <v>535392</v>
      </c>
    </row>
    <row r="645" spans="1:35" s="52" customFormat="1" ht="12.75">
      <c r="A645" s="51" t="s">
        <v>49</v>
      </c>
      <c r="B645" s="120" t="s">
        <v>49</v>
      </c>
      <c r="C645" s="122" t="s">
        <v>71</v>
      </c>
      <c r="D645" s="122">
        <v>3</v>
      </c>
      <c r="E645" s="122">
        <v>11</v>
      </c>
      <c r="F645" s="122">
        <v>1</v>
      </c>
      <c r="G645" s="122">
        <v>921</v>
      </c>
      <c r="H645" s="122">
        <v>14790</v>
      </c>
      <c r="I645" s="122">
        <v>14790</v>
      </c>
      <c r="J645" s="123">
        <v>610</v>
      </c>
      <c r="K645" s="124">
        <f>K646</f>
        <v>513000</v>
      </c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>
        <f>AC646</f>
        <v>535392</v>
      </c>
      <c r="AD645" s="124"/>
      <c r="AE645" s="124"/>
      <c r="AF645" s="124">
        <f t="shared" si="57"/>
        <v>535392</v>
      </c>
      <c r="AG645" s="124"/>
      <c r="AH645" s="124"/>
      <c r="AI645" s="124">
        <f t="shared" si="57"/>
        <v>535392</v>
      </c>
    </row>
    <row r="646" spans="1:35" s="49" customFormat="1" ht="33" customHeight="1">
      <c r="A646" s="50" t="s">
        <v>81</v>
      </c>
      <c r="B646" s="120" t="s">
        <v>81</v>
      </c>
      <c r="C646" s="122" t="s">
        <v>71</v>
      </c>
      <c r="D646" s="122">
        <v>3</v>
      </c>
      <c r="E646" s="122">
        <v>11</v>
      </c>
      <c r="F646" s="122">
        <v>1</v>
      </c>
      <c r="G646" s="122">
        <v>921</v>
      </c>
      <c r="H646" s="122">
        <v>14790</v>
      </c>
      <c r="I646" s="122">
        <v>14790</v>
      </c>
      <c r="J646" s="123">
        <v>612</v>
      </c>
      <c r="K646" s="124">
        <v>513000</v>
      </c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>
        <v>535392</v>
      </c>
      <c r="AD646" s="124"/>
      <c r="AE646" s="124"/>
      <c r="AF646" s="124">
        <v>535392</v>
      </c>
      <c r="AG646" s="124"/>
      <c r="AH646" s="124"/>
      <c r="AI646" s="124">
        <v>535392</v>
      </c>
    </row>
    <row r="647" spans="1:35" s="52" customFormat="1" ht="45" customHeight="1">
      <c r="A647" s="48" t="s">
        <v>146</v>
      </c>
      <c r="B647" s="157" t="s">
        <v>339</v>
      </c>
      <c r="C647" s="117" t="s">
        <v>71</v>
      </c>
      <c r="D647" s="117">
        <v>3</v>
      </c>
      <c r="E647" s="117">
        <v>11</v>
      </c>
      <c r="F647" s="117">
        <v>1</v>
      </c>
      <c r="G647" s="117">
        <v>921</v>
      </c>
      <c r="H647" s="117" t="s">
        <v>204</v>
      </c>
      <c r="I647" s="117" t="s">
        <v>204</v>
      </c>
      <c r="J647" s="118"/>
      <c r="K647" s="119">
        <f>K648</f>
        <v>307800</v>
      </c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>
        <f>AC648</f>
        <v>321300</v>
      </c>
      <c r="AD647" s="119"/>
      <c r="AE647" s="119"/>
      <c r="AF647" s="119">
        <f aca="true" t="shared" si="58" ref="AF647:AI649">AF648</f>
        <v>307800</v>
      </c>
      <c r="AG647" s="119"/>
      <c r="AH647" s="119"/>
      <c r="AI647" s="119">
        <f t="shared" si="58"/>
        <v>307800</v>
      </c>
    </row>
    <row r="648" spans="1:35" s="52" customFormat="1" ht="44.25" customHeight="1">
      <c r="A648" s="51" t="s">
        <v>66</v>
      </c>
      <c r="B648" s="120" t="s">
        <v>66</v>
      </c>
      <c r="C648" s="122" t="s">
        <v>71</v>
      </c>
      <c r="D648" s="122">
        <v>3</v>
      </c>
      <c r="E648" s="122">
        <v>11</v>
      </c>
      <c r="F648" s="122">
        <v>1</v>
      </c>
      <c r="G648" s="122">
        <v>921</v>
      </c>
      <c r="H648" s="122" t="s">
        <v>204</v>
      </c>
      <c r="I648" s="122" t="s">
        <v>204</v>
      </c>
      <c r="J648" s="123" t="s">
        <v>21</v>
      </c>
      <c r="K648" s="124">
        <f>K649</f>
        <v>307800</v>
      </c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  <c r="AC648" s="124">
        <f>AC649</f>
        <v>321300</v>
      </c>
      <c r="AD648" s="124"/>
      <c r="AE648" s="124"/>
      <c r="AF648" s="124">
        <f t="shared" si="58"/>
        <v>307800</v>
      </c>
      <c r="AG648" s="124"/>
      <c r="AH648" s="124"/>
      <c r="AI648" s="124">
        <f t="shared" si="58"/>
        <v>307800</v>
      </c>
    </row>
    <row r="649" spans="1:35" s="52" customFormat="1" ht="12.75">
      <c r="A649" s="51" t="s">
        <v>49</v>
      </c>
      <c r="B649" s="120" t="s">
        <v>49</v>
      </c>
      <c r="C649" s="122" t="s">
        <v>71</v>
      </c>
      <c r="D649" s="122">
        <v>3</v>
      </c>
      <c r="E649" s="122">
        <v>11</v>
      </c>
      <c r="F649" s="122">
        <v>1</v>
      </c>
      <c r="G649" s="122">
        <v>921</v>
      </c>
      <c r="H649" s="122" t="s">
        <v>204</v>
      </c>
      <c r="I649" s="122" t="s">
        <v>204</v>
      </c>
      <c r="J649" s="123">
        <v>610</v>
      </c>
      <c r="K649" s="124">
        <f>K650</f>
        <v>307800</v>
      </c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>
        <f>AC650</f>
        <v>321300</v>
      </c>
      <c r="AD649" s="124"/>
      <c r="AE649" s="124"/>
      <c r="AF649" s="124">
        <f t="shared" si="58"/>
        <v>307800</v>
      </c>
      <c r="AG649" s="124"/>
      <c r="AH649" s="124"/>
      <c r="AI649" s="124">
        <f t="shared" si="58"/>
        <v>307800</v>
      </c>
    </row>
    <row r="650" spans="1:35" s="49" customFormat="1" ht="25.5">
      <c r="A650" s="50" t="s">
        <v>81</v>
      </c>
      <c r="B650" s="120" t="s">
        <v>81</v>
      </c>
      <c r="C650" s="122" t="s">
        <v>71</v>
      </c>
      <c r="D650" s="122">
        <v>3</v>
      </c>
      <c r="E650" s="122">
        <v>11</v>
      </c>
      <c r="F650" s="122">
        <v>1</v>
      </c>
      <c r="G650" s="122">
        <v>921</v>
      </c>
      <c r="H650" s="122" t="s">
        <v>204</v>
      </c>
      <c r="I650" s="122" t="s">
        <v>204</v>
      </c>
      <c r="J650" s="123">
        <v>612</v>
      </c>
      <c r="K650" s="124">
        <v>307800</v>
      </c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>
        <v>13500</v>
      </c>
      <c r="AB650" s="124"/>
      <c r="AC650" s="124">
        <f>307800+AA650</f>
        <v>321300</v>
      </c>
      <c r="AD650" s="124"/>
      <c r="AE650" s="124"/>
      <c r="AF650" s="124">
        <v>307800</v>
      </c>
      <c r="AG650" s="124"/>
      <c r="AH650" s="124"/>
      <c r="AI650" s="124">
        <v>307800</v>
      </c>
    </row>
    <row r="651" spans="1:35" ht="25.5">
      <c r="A651" s="23" t="s">
        <v>122</v>
      </c>
      <c r="B651" s="63" t="s">
        <v>122</v>
      </c>
      <c r="C651" s="64" t="s">
        <v>71</v>
      </c>
      <c r="D651" s="64">
        <v>3</v>
      </c>
      <c r="E651" s="64">
        <v>11</v>
      </c>
      <c r="F651" s="64">
        <v>1</v>
      </c>
      <c r="G651" s="64">
        <v>921</v>
      </c>
      <c r="H651" s="64">
        <v>14820</v>
      </c>
      <c r="I651" s="64">
        <v>14820</v>
      </c>
      <c r="J651" s="41"/>
      <c r="K651" s="42">
        <f>K652</f>
        <v>0</v>
      </c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>
        <f>AC652</f>
        <v>162782</v>
      </c>
      <c r="AD651" s="42"/>
      <c r="AE651" s="42"/>
      <c r="AF651" s="42">
        <f aca="true" t="shared" si="59" ref="AF651:AI653">AF652</f>
        <v>0</v>
      </c>
      <c r="AG651" s="42"/>
      <c r="AH651" s="42"/>
      <c r="AI651" s="42">
        <f t="shared" si="59"/>
        <v>0</v>
      </c>
    </row>
    <row r="652" spans="1:35" ht="38.25">
      <c r="A652" s="5" t="s">
        <v>66</v>
      </c>
      <c r="B652" s="54" t="s">
        <v>66</v>
      </c>
      <c r="C652" s="56" t="s">
        <v>71</v>
      </c>
      <c r="D652" s="56">
        <v>3</v>
      </c>
      <c r="E652" s="56">
        <v>11</v>
      </c>
      <c r="F652" s="56">
        <v>1</v>
      </c>
      <c r="G652" s="56">
        <v>921</v>
      </c>
      <c r="H652" s="56">
        <v>14820</v>
      </c>
      <c r="I652" s="56">
        <v>14820</v>
      </c>
      <c r="J652" s="57" t="s">
        <v>21</v>
      </c>
      <c r="K652" s="47">
        <f>K653</f>
        <v>0</v>
      </c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>
        <f>AC653</f>
        <v>162782</v>
      </c>
      <c r="AD652" s="47"/>
      <c r="AE652" s="47"/>
      <c r="AF652" s="47">
        <f t="shared" si="59"/>
        <v>0</v>
      </c>
      <c r="AG652" s="47"/>
      <c r="AH652" s="47"/>
      <c r="AI652" s="47">
        <f t="shared" si="59"/>
        <v>0</v>
      </c>
    </row>
    <row r="653" spans="1:35" ht="12.75">
      <c r="A653" s="5" t="s">
        <v>49</v>
      </c>
      <c r="B653" s="54" t="s">
        <v>49</v>
      </c>
      <c r="C653" s="56" t="s">
        <v>71</v>
      </c>
      <c r="D653" s="56">
        <v>3</v>
      </c>
      <c r="E653" s="56">
        <v>11</v>
      </c>
      <c r="F653" s="56">
        <v>1</v>
      </c>
      <c r="G653" s="56">
        <v>921</v>
      </c>
      <c r="H653" s="56">
        <v>14820</v>
      </c>
      <c r="I653" s="56">
        <v>14820</v>
      </c>
      <c r="J653" s="57">
        <v>610</v>
      </c>
      <c r="K653" s="47">
        <f>K654</f>
        <v>0</v>
      </c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>
        <f>AC654</f>
        <v>162782</v>
      </c>
      <c r="AD653" s="47"/>
      <c r="AE653" s="47"/>
      <c r="AF653" s="47">
        <f t="shared" si="59"/>
        <v>0</v>
      </c>
      <c r="AG653" s="47"/>
      <c r="AH653" s="47"/>
      <c r="AI653" s="47">
        <f t="shared" si="59"/>
        <v>0</v>
      </c>
    </row>
    <row r="654" spans="1:35" s="3" customFormat="1" ht="25.5">
      <c r="A654" s="9" t="s">
        <v>81</v>
      </c>
      <c r="B654" s="54" t="s">
        <v>81</v>
      </c>
      <c r="C654" s="56" t="s">
        <v>71</v>
      </c>
      <c r="D654" s="56">
        <v>3</v>
      </c>
      <c r="E654" s="56">
        <v>11</v>
      </c>
      <c r="F654" s="56">
        <v>1</v>
      </c>
      <c r="G654" s="56">
        <v>921</v>
      </c>
      <c r="H654" s="56">
        <v>14820</v>
      </c>
      <c r="I654" s="56">
        <v>14820</v>
      </c>
      <c r="J654" s="57">
        <v>612</v>
      </c>
      <c r="K654" s="47">
        <v>0</v>
      </c>
      <c r="L654" s="47"/>
      <c r="M654" s="47"/>
      <c r="N654" s="47"/>
      <c r="O654" s="47"/>
      <c r="P654" s="47"/>
      <c r="Q654" s="47"/>
      <c r="R654" s="47"/>
      <c r="S654" s="47">
        <v>189525</v>
      </c>
      <c r="T654" s="47"/>
      <c r="U654" s="47">
        <v>111931</v>
      </c>
      <c r="V654" s="47">
        <v>66215</v>
      </c>
      <c r="W654" s="47"/>
      <c r="X654" s="47"/>
      <c r="Y654" s="47"/>
      <c r="Z654" s="47"/>
      <c r="AA654" s="47"/>
      <c r="AB654" s="47">
        <v>162782</v>
      </c>
      <c r="AC654" s="47">
        <f>AB654</f>
        <v>162782</v>
      </c>
      <c r="AD654" s="47"/>
      <c r="AE654" s="47"/>
      <c r="AF654" s="47">
        <v>0</v>
      </c>
      <c r="AG654" s="47"/>
      <c r="AH654" s="47"/>
      <c r="AI654" s="47">
        <v>0</v>
      </c>
    </row>
    <row r="655" spans="1:35" s="40" customFormat="1" ht="38.25">
      <c r="A655" s="23" t="s">
        <v>122</v>
      </c>
      <c r="B655" s="125" t="s">
        <v>363</v>
      </c>
      <c r="C655" s="64" t="s">
        <v>71</v>
      </c>
      <c r="D655" s="64">
        <v>3</v>
      </c>
      <c r="E655" s="64">
        <v>11</v>
      </c>
      <c r="F655" s="64">
        <v>1</v>
      </c>
      <c r="G655" s="64">
        <v>921</v>
      </c>
      <c r="H655" s="64" t="s">
        <v>213</v>
      </c>
      <c r="I655" s="64" t="s">
        <v>213</v>
      </c>
      <c r="J655" s="41"/>
      <c r="K655" s="42">
        <f>K656</f>
        <v>0</v>
      </c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>
        <f>AC656</f>
        <v>8568</v>
      </c>
      <c r="AD655" s="42"/>
      <c r="AE655" s="42"/>
      <c r="AF655" s="175">
        <f aca="true" t="shared" si="60" ref="AF655:AI657">AF656</f>
        <v>0</v>
      </c>
      <c r="AG655" s="175"/>
      <c r="AH655" s="175"/>
      <c r="AI655" s="175">
        <f t="shared" si="60"/>
        <v>0</v>
      </c>
    </row>
    <row r="656" spans="1:35" s="40" customFormat="1" ht="38.25">
      <c r="A656" s="20" t="s">
        <v>66</v>
      </c>
      <c r="B656" s="54" t="s">
        <v>66</v>
      </c>
      <c r="C656" s="56" t="s">
        <v>71</v>
      </c>
      <c r="D656" s="56">
        <v>3</v>
      </c>
      <c r="E656" s="56">
        <v>11</v>
      </c>
      <c r="F656" s="56">
        <v>1</v>
      </c>
      <c r="G656" s="56">
        <v>921</v>
      </c>
      <c r="H656" s="56" t="s">
        <v>213</v>
      </c>
      <c r="I656" s="56" t="s">
        <v>213</v>
      </c>
      <c r="J656" s="57" t="s">
        <v>21</v>
      </c>
      <c r="K656" s="47">
        <f>K657</f>
        <v>0</v>
      </c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>
        <f>AC657</f>
        <v>8568</v>
      </c>
      <c r="AD656" s="47"/>
      <c r="AE656" s="47"/>
      <c r="AF656" s="176">
        <f t="shared" si="60"/>
        <v>0</v>
      </c>
      <c r="AG656" s="176"/>
      <c r="AH656" s="176"/>
      <c r="AI656" s="176">
        <f t="shared" si="60"/>
        <v>0</v>
      </c>
    </row>
    <row r="657" spans="1:35" s="40" customFormat="1" ht="12.75">
      <c r="A657" s="20" t="s">
        <v>49</v>
      </c>
      <c r="B657" s="54" t="s">
        <v>49</v>
      </c>
      <c r="C657" s="56" t="s">
        <v>71</v>
      </c>
      <c r="D657" s="56">
        <v>3</v>
      </c>
      <c r="E657" s="56">
        <v>11</v>
      </c>
      <c r="F657" s="56">
        <v>1</v>
      </c>
      <c r="G657" s="56">
        <v>921</v>
      </c>
      <c r="H657" s="56" t="s">
        <v>213</v>
      </c>
      <c r="I657" s="56" t="s">
        <v>213</v>
      </c>
      <c r="J657" s="57">
        <v>610</v>
      </c>
      <c r="K657" s="47">
        <f>K658</f>
        <v>0</v>
      </c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>
        <f>AC658</f>
        <v>8568</v>
      </c>
      <c r="AD657" s="47"/>
      <c r="AE657" s="47"/>
      <c r="AF657" s="176">
        <f t="shared" si="60"/>
        <v>0</v>
      </c>
      <c r="AG657" s="176"/>
      <c r="AH657" s="176"/>
      <c r="AI657" s="176">
        <f t="shared" si="60"/>
        <v>0</v>
      </c>
    </row>
    <row r="658" spans="1:35" s="44" customFormat="1" ht="25.5">
      <c r="A658" s="25" t="s">
        <v>81</v>
      </c>
      <c r="B658" s="54" t="s">
        <v>81</v>
      </c>
      <c r="C658" s="56" t="s">
        <v>71</v>
      </c>
      <c r="D658" s="56">
        <v>3</v>
      </c>
      <c r="E658" s="56">
        <v>11</v>
      </c>
      <c r="F658" s="56">
        <v>1</v>
      </c>
      <c r="G658" s="56">
        <v>921</v>
      </c>
      <c r="H658" s="56" t="s">
        <v>213</v>
      </c>
      <c r="I658" s="56" t="s">
        <v>213</v>
      </c>
      <c r="J658" s="57">
        <v>612</v>
      </c>
      <c r="K658" s="47">
        <v>0</v>
      </c>
      <c r="L658" s="47"/>
      <c r="M658" s="47"/>
      <c r="N658" s="47"/>
      <c r="O658" s="47"/>
      <c r="P658" s="47">
        <v>9975</v>
      </c>
      <c r="Q658" s="47">
        <v>5892</v>
      </c>
      <c r="R658" s="47"/>
      <c r="S658" s="47">
        <v>3485</v>
      </c>
      <c r="T658" s="47">
        <v>2892</v>
      </c>
      <c r="U658" s="47">
        <v>1895</v>
      </c>
      <c r="V658" s="47"/>
      <c r="W658" s="47"/>
      <c r="X658" s="47"/>
      <c r="Y658" s="47"/>
      <c r="Z658" s="47"/>
      <c r="AA658" s="47">
        <v>8568</v>
      </c>
      <c r="AB658" s="47"/>
      <c r="AC658" s="47">
        <f>AA658</f>
        <v>8568</v>
      </c>
      <c r="AD658" s="47"/>
      <c r="AE658" s="47"/>
      <c r="AF658" s="176">
        <v>0</v>
      </c>
      <c r="AG658" s="176"/>
      <c r="AH658" s="176"/>
      <c r="AI658" s="176">
        <v>0</v>
      </c>
    </row>
    <row r="659" spans="1:35" ht="114.75" hidden="1">
      <c r="A659" s="26" t="s">
        <v>218</v>
      </c>
      <c r="B659" s="141" t="s">
        <v>218</v>
      </c>
      <c r="C659" s="64" t="s">
        <v>71</v>
      </c>
      <c r="D659" s="64">
        <v>3</v>
      </c>
      <c r="E659" s="64">
        <v>11</v>
      </c>
      <c r="F659" s="142"/>
      <c r="G659" s="64">
        <v>921</v>
      </c>
      <c r="H659" s="64" t="s">
        <v>212</v>
      </c>
      <c r="I659" s="64" t="s">
        <v>212</v>
      </c>
      <c r="J659" s="142"/>
      <c r="K659" s="42">
        <f>K660</f>
        <v>0</v>
      </c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42">
        <f>AC660</f>
        <v>0</v>
      </c>
      <c r="AD659" s="42"/>
      <c r="AE659" s="42"/>
      <c r="AF659" s="42">
        <f>AF660</f>
        <v>0</v>
      </c>
      <c r="AG659" s="42"/>
      <c r="AH659" s="42"/>
      <c r="AI659" s="42">
        <f>AI660</f>
        <v>0</v>
      </c>
    </row>
    <row r="660" spans="1:35" ht="38.25" hidden="1">
      <c r="A660" s="20" t="s">
        <v>133</v>
      </c>
      <c r="B660" s="54" t="s">
        <v>133</v>
      </c>
      <c r="C660" s="56" t="s">
        <v>71</v>
      </c>
      <c r="D660" s="56">
        <v>3</v>
      </c>
      <c r="E660" s="56">
        <v>11</v>
      </c>
      <c r="F660" s="158"/>
      <c r="G660" s="56">
        <v>921</v>
      </c>
      <c r="H660" s="56" t="s">
        <v>212</v>
      </c>
      <c r="I660" s="56" t="s">
        <v>212</v>
      </c>
      <c r="J660" s="57">
        <v>600</v>
      </c>
      <c r="K660" s="47">
        <f>K662</f>
        <v>0</v>
      </c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>
        <f>AC662</f>
        <v>0</v>
      </c>
      <c r="AD660" s="47"/>
      <c r="AE660" s="47"/>
      <c r="AF660" s="47">
        <f>AF662</f>
        <v>0</v>
      </c>
      <c r="AG660" s="47"/>
      <c r="AH660" s="47"/>
      <c r="AI660" s="47">
        <f>AI662</f>
        <v>0</v>
      </c>
    </row>
    <row r="661" spans="1:35" ht="38.25" hidden="1">
      <c r="A661" s="20" t="s">
        <v>13</v>
      </c>
      <c r="B661" s="54" t="s">
        <v>13</v>
      </c>
      <c r="C661" s="56" t="s">
        <v>71</v>
      </c>
      <c r="D661" s="56">
        <v>3</v>
      </c>
      <c r="E661" s="56">
        <v>11</v>
      </c>
      <c r="F661" s="158"/>
      <c r="G661" s="56">
        <v>921</v>
      </c>
      <c r="H661" s="56" t="s">
        <v>212</v>
      </c>
      <c r="I661" s="56" t="s">
        <v>212</v>
      </c>
      <c r="J661" s="57">
        <v>610</v>
      </c>
      <c r="K661" s="47">
        <f>K662</f>
        <v>0</v>
      </c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>
        <f>AC662</f>
        <v>0</v>
      </c>
      <c r="AD661" s="47"/>
      <c r="AE661" s="47"/>
      <c r="AF661" s="47">
        <f>AF662</f>
        <v>0</v>
      </c>
      <c r="AG661" s="47"/>
      <c r="AH661" s="47"/>
      <c r="AI661" s="47">
        <f>AI662</f>
        <v>0</v>
      </c>
    </row>
    <row r="662" spans="1:35" s="3" customFormat="1" ht="38.25" hidden="1">
      <c r="A662" s="25" t="s">
        <v>190</v>
      </c>
      <c r="B662" s="54" t="s">
        <v>190</v>
      </c>
      <c r="C662" s="56" t="s">
        <v>71</v>
      </c>
      <c r="D662" s="56">
        <v>3</v>
      </c>
      <c r="E662" s="56">
        <v>11</v>
      </c>
      <c r="F662" s="158"/>
      <c r="G662" s="56">
        <v>921</v>
      </c>
      <c r="H662" s="56" t="s">
        <v>212</v>
      </c>
      <c r="I662" s="56" t="s">
        <v>212</v>
      </c>
      <c r="J662" s="57">
        <v>612</v>
      </c>
      <c r="K662" s="47">
        <v>0</v>
      </c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>
        <v>0</v>
      </c>
      <c r="AD662" s="47"/>
      <c r="AE662" s="47"/>
      <c r="AF662" s="47">
        <v>0</v>
      </c>
      <c r="AG662" s="47"/>
      <c r="AH662" s="47"/>
      <c r="AI662" s="47">
        <v>0</v>
      </c>
    </row>
    <row r="663" spans="1:35" ht="38.25" hidden="1">
      <c r="A663" s="23" t="s">
        <v>219</v>
      </c>
      <c r="B663" s="63" t="s">
        <v>219</v>
      </c>
      <c r="C663" s="64" t="s">
        <v>71</v>
      </c>
      <c r="D663" s="64">
        <v>3</v>
      </c>
      <c r="E663" s="64">
        <v>11</v>
      </c>
      <c r="F663" s="64">
        <v>1</v>
      </c>
      <c r="G663" s="64">
        <v>921</v>
      </c>
      <c r="H663" s="64">
        <v>55200</v>
      </c>
      <c r="I663" s="64">
        <v>55200</v>
      </c>
      <c r="J663" s="41"/>
      <c r="K663" s="42">
        <f>K664</f>
        <v>0</v>
      </c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>
        <f>AC664</f>
        <v>0</v>
      </c>
      <c r="AD663" s="42"/>
      <c r="AE663" s="42"/>
      <c r="AF663" s="42">
        <f aca="true" t="shared" si="61" ref="AF663:AI665">AF664</f>
        <v>0</v>
      </c>
      <c r="AG663" s="42"/>
      <c r="AH663" s="42"/>
      <c r="AI663" s="42">
        <f t="shared" si="61"/>
        <v>0</v>
      </c>
    </row>
    <row r="664" spans="1:35" ht="38.25" hidden="1">
      <c r="A664" s="20" t="s">
        <v>133</v>
      </c>
      <c r="B664" s="54" t="s">
        <v>133</v>
      </c>
      <c r="C664" s="56" t="s">
        <v>71</v>
      </c>
      <c r="D664" s="56">
        <v>3</v>
      </c>
      <c r="E664" s="56">
        <v>11</v>
      </c>
      <c r="F664" s="56">
        <v>1</v>
      </c>
      <c r="G664" s="56">
        <v>921</v>
      </c>
      <c r="H664" s="56">
        <v>55200</v>
      </c>
      <c r="I664" s="56">
        <v>55200</v>
      </c>
      <c r="J664" s="57" t="s">
        <v>21</v>
      </c>
      <c r="K664" s="47">
        <f>K665</f>
        <v>0</v>
      </c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>
        <f>AC665</f>
        <v>0</v>
      </c>
      <c r="AD664" s="47"/>
      <c r="AE664" s="47"/>
      <c r="AF664" s="47">
        <f t="shared" si="61"/>
        <v>0</v>
      </c>
      <c r="AG664" s="47"/>
      <c r="AH664" s="47"/>
      <c r="AI664" s="47">
        <f t="shared" si="61"/>
        <v>0</v>
      </c>
    </row>
    <row r="665" spans="1:35" ht="38.25" hidden="1">
      <c r="A665" s="20" t="s">
        <v>13</v>
      </c>
      <c r="B665" s="54" t="s">
        <v>13</v>
      </c>
      <c r="C665" s="56" t="s">
        <v>71</v>
      </c>
      <c r="D665" s="56">
        <v>3</v>
      </c>
      <c r="E665" s="56">
        <v>11</v>
      </c>
      <c r="F665" s="56">
        <v>1</v>
      </c>
      <c r="G665" s="56">
        <v>921</v>
      </c>
      <c r="H665" s="56">
        <v>55200</v>
      </c>
      <c r="I665" s="56">
        <v>55200</v>
      </c>
      <c r="J665" s="57">
        <v>610</v>
      </c>
      <c r="K665" s="47">
        <f>K666</f>
        <v>0</v>
      </c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>
        <f>AC666</f>
        <v>0</v>
      </c>
      <c r="AD665" s="47"/>
      <c r="AE665" s="47"/>
      <c r="AF665" s="47">
        <f t="shared" si="61"/>
        <v>0</v>
      </c>
      <c r="AG665" s="47"/>
      <c r="AH665" s="47"/>
      <c r="AI665" s="47">
        <f t="shared" si="61"/>
        <v>0</v>
      </c>
    </row>
    <row r="666" spans="1:35" s="3" customFormat="1" ht="39.75" customHeight="1" hidden="1">
      <c r="A666" s="25" t="s">
        <v>190</v>
      </c>
      <c r="B666" s="54" t="s">
        <v>190</v>
      </c>
      <c r="C666" s="56" t="s">
        <v>71</v>
      </c>
      <c r="D666" s="56">
        <v>3</v>
      </c>
      <c r="E666" s="56">
        <v>11</v>
      </c>
      <c r="F666" s="56">
        <v>1</v>
      </c>
      <c r="G666" s="56">
        <v>921</v>
      </c>
      <c r="H666" s="56">
        <v>55200</v>
      </c>
      <c r="I666" s="56">
        <v>55200</v>
      </c>
      <c r="J666" s="57">
        <v>612</v>
      </c>
      <c r="K666" s="47">
        <v>0</v>
      </c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>
        <v>0</v>
      </c>
      <c r="AD666" s="47"/>
      <c r="AE666" s="47"/>
      <c r="AF666" s="47">
        <v>0</v>
      </c>
      <c r="AG666" s="47"/>
      <c r="AH666" s="47"/>
      <c r="AI666" s="47">
        <v>0</v>
      </c>
    </row>
    <row r="667" spans="1:35" ht="38.25" hidden="1">
      <c r="A667" s="23" t="s">
        <v>219</v>
      </c>
      <c r="B667" s="63" t="s">
        <v>219</v>
      </c>
      <c r="C667" s="64" t="s">
        <v>71</v>
      </c>
      <c r="D667" s="64">
        <v>3</v>
      </c>
      <c r="E667" s="64">
        <v>11</v>
      </c>
      <c r="F667" s="64">
        <v>1</v>
      </c>
      <c r="G667" s="64">
        <v>921</v>
      </c>
      <c r="H667" s="64" t="s">
        <v>220</v>
      </c>
      <c r="I667" s="64" t="s">
        <v>220</v>
      </c>
      <c r="J667" s="41"/>
      <c r="K667" s="42">
        <f>K668</f>
        <v>0</v>
      </c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>
        <f>AC668</f>
        <v>0</v>
      </c>
      <c r="AD667" s="42"/>
      <c r="AE667" s="42"/>
      <c r="AF667" s="42">
        <f aca="true" t="shared" si="62" ref="AF667:AI669">AF668</f>
        <v>0</v>
      </c>
      <c r="AG667" s="42"/>
      <c r="AH667" s="42"/>
      <c r="AI667" s="42">
        <f t="shared" si="62"/>
        <v>0</v>
      </c>
    </row>
    <row r="668" spans="1:35" ht="38.25" hidden="1">
      <c r="A668" s="20" t="s">
        <v>133</v>
      </c>
      <c r="B668" s="54" t="s">
        <v>133</v>
      </c>
      <c r="C668" s="56" t="s">
        <v>71</v>
      </c>
      <c r="D668" s="56">
        <v>3</v>
      </c>
      <c r="E668" s="56">
        <v>11</v>
      </c>
      <c r="F668" s="56">
        <v>1</v>
      </c>
      <c r="G668" s="56">
        <v>921</v>
      </c>
      <c r="H668" s="56" t="s">
        <v>220</v>
      </c>
      <c r="I668" s="56" t="s">
        <v>220</v>
      </c>
      <c r="J668" s="57" t="s">
        <v>21</v>
      </c>
      <c r="K668" s="47">
        <f>K669</f>
        <v>0</v>
      </c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>
        <f>AC669</f>
        <v>0</v>
      </c>
      <c r="AD668" s="47"/>
      <c r="AE668" s="47"/>
      <c r="AF668" s="47">
        <f t="shared" si="62"/>
        <v>0</v>
      </c>
      <c r="AG668" s="47"/>
      <c r="AH668" s="47"/>
      <c r="AI668" s="47">
        <f t="shared" si="62"/>
        <v>0</v>
      </c>
    </row>
    <row r="669" spans="1:35" ht="38.25" hidden="1">
      <c r="A669" s="20" t="s">
        <v>13</v>
      </c>
      <c r="B669" s="54" t="s">
        <v>13</v>
      </c>
      <c r="C669" s="56" t="s">
        <v>71</v>
      </c>
      <c r="D669" s="56">
        <v>3</v>
      </c>
      <c r="E669" s="56">
        <v>11</v>
      </c>
      <c r="F669" s="56">
        <v>1</v>
      </c>
      <c r="G669" s="56">
        <v>921</v>
      </c>
      <c r="H669" s="56" t="s">
        <v>220</v>
      </c>
      <c r="I669" s="56" t="s">
        <v>220</v>
      </c>
      <c r="J669" s="57">
        <v>610</v>
      </c>
      <c r="K669" s="47">
        <f>K670</f>
        <v>0</v>
      </c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>
        <f>AC670</f>
        <v>0</v>
      </c>
      <c r="AD669" s="47"/>
      <c r="AE669" s="47"/>
      <c r="AF669" s="47">
        <f t="shared" si="62"/>
        <v>0</v>
      </c>
      <c r="AG669" s="47"/>
      <c r="AH669" s="47"/>
      <c r="AI669" s="47">
        <f t="shared" si="62"/>
        <v>0</v>
      </c>
    </row>
    <row r="670" spans="1:35" s="3" customFormat="1" ht="38.25" hidden="1">
      <c r="A670" s="25" t="s">
        <v>190</v>
      </c>
      <c r="B670" s="54" t="s">
        <v>190</v>
      </c>
      <c r="C670" s="56" t="s">
        <v>71</v>
      </c>
      <c r="D670" s="56">
        <v>3</v>
      </c>
      <c r="E670" s="56">
        <v>11</v>
      </c>
      <c r="F670" s="56">
        <v>1</v>
      </c>
      <c r="G670" s="56">
        <v>921</v>
      </c>
      <c r="H670" s="56" t="s">
        <v>220</v>
      </c>
      <c r="I670" s="56" t="s">
        <v>220</v>
      </c>
      <c r="J670" s="57">
        <v>612</v>
      </c>
      <c r="K670" s="47">
        <v>0</v>
      </c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>
        <v>0</v>
      </c>
      <c r="AD670" s="47"/>
      <c r="AE670" s="47"/>
      <c r="AF670" s="47">
        <v>0</v>
      </c>
      <c r="AG670" s="47"/>
      <c r="AH670" s="47"/>
      <c r="AI670" s="47">
        <v>0</v>
      </c>
    </row>
    <row r="671" spans="1:35" ht="38.25" hidden="1">
      <c r="A671" s="23" t="s">
        <v>219</v>
      </c>
      <c r="B671" s="63" t="s">
        <v>219</v>
      </c>
      <c r="C671" s="64" t="s">
        <v>71</v>
      </c>
      <c r="D671" s="64">
        <v>3</v>
      </c>
      <c r="E671" s="64">
        <v>11</v>
      </c>
      <c r="F671" s="64">
        <v>1</v>
      </c>
      <c r="G671" s="64">
        <v>921</v>
      </c>
      <c r="H671" s="64" t="s">
        <v>221</v>
      </c>
      <c r="I671" s="64" t="s">
        <v>221</v>
      </c>
      <c r="J671" s="41"/>
      <c r="K671" s="42">
        <f>K672</f>
        <v>0</v>
      </c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>
        <f>AC672</f>
        <v>0</v>
      </c>
      <c r="AD671" s="42"/>
      <c r="AE671" s="42"/>
      <c r="AF671" s="42">
        <f aca="true" t="shared" si="63" ref="AF671:AI673">AF672</f>
        <v>0</v>
      </c>
      <c r="AG671" s="42"/>
      <c r="AH671" s="42"/>
      <c r="AI671" s="42">
        <f t="shared" si="63"/>
        <v>0</v>
      </c>
    </row>
    <row r="672" spans="1:35" ht="38.25" hidden="1">
      <c r="A672" s="20" t="s">
        <v>133</v>
      </c>
      <c r="B672" s="54" t="s">
        <v>133</v>
      </c>
      <c r="C672" s="56" t="s">
        <v>71</v>
      </c>
      <c r="D672" s="56">
        <v>3</v>
      </c>
      <c r="E672" s="56">
        <v>11</v>
      </c>
      <c r="F672" s="56">
        <v>1</v>
      </c>
      <c r="G672" s="56">
        <v>921</v>
      </c>
      <c r="H672" s="56" t="s">
        <v>221</v>
      </c>
      <c r="I672" s="56" t="s">
        <v>221</v>
      </c>
      <c r="J672" s="57" t="s">
        <v>21</v>
      </c>
      <c r="K672" s="47">
        <f>K673</f>
        <v>0</v>
      </c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>
        <f>AC673</f>
        <v>0</v>
      </c>
      <c r="AD672" s="47"/>
      <c r="AE672" s="47"/>
      <c r="AF672" s="47">
        <f t="shared" si="63"/>
        <v>0</v>
      </c>
      <c r="AG672" s="47"/>
      <c r="AH672" s="47"/>
      <c r="AI672" s="47">
        <f t="shared" si="63"/>
        <v>0</v>
      </c>
    </row>
    <row r="673" spans="1:35" ht="38.25" hidden="1">
      <c r="A673" s="20" t="s">
        <v>13</v>
      </c>
      <c r="B673" s="54" t="s">
        <v>13</v>
      </c>
      <c r="C673" s="56" t="s">
        <v>71</v>
      </c>
      <c r="D673" s="56">
        <v>3</v>
      </c>
      <c r="E673" s="56">
        <v>11</v>
      </c>
      <c r="F673" s="56">
        <v>1</v>
      </c>
      <c r="G673" s="56">
        <v>921</v>
      </c>
      <c r="H673" s="56" t="s">
        <v>221</v>
      </c>
      <c r="I673" s="56" t="s">
        <v>221</v>
      </c>
      <c r="J673" s="57">
        <v>610</v>
      </c>
      <c r="K673" s="47">
        <f>K674</f>
        <v>0</v>
      </c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>
        <f>AC674</f>
        <v>0</v>
      </c>
      <c r="AD673" s="47"/>
      <c r="AE673" s="47"/>
      <c r="AF673" s="47">
        <f t="shared" si="63"/>
        <v>0</v>
      </c>
      <c r="AG673" s="47"/>
      <c r="AH673" s="47"/>
      <c r="AI673" s="47">
        <f t="shared" si="63"/>
        <v>0</v>
      </c>
    </row>
    <row r="674" spans="1:35" s="3" customFormat="1" ht="38.25" hidden="1">
      <c r="A674" s="25" t="s">
        <v>190</v>
      </c>
      <c r="B674" s="54" t="s">
        <v>190</v>
      </c>
      <c r="C674" s="56" t="s">
        <v>71</v>
      </c>
      <c r="D674" s="56">
        <v>3</v>
      </c>
      <c r="E674" s="56">
        <v>11</v>
      </c>
      <c r="F674" s="56">
        <v>1</v>
      </c>
      <c r="G674" s="56">
        <v>921</v>
      </c>
      <c r="H674" s="56" t="s">
        <v>221</v>
      </c>
      <c r="I674" s="56" t="s">
        <v>221</v>
      </c>
      <c r="J674" s="57">
        <v>612</v>
      </c>
      <c r="K674" s="47">
        <v>0</v>
      </c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>
        <v>0</v>
      </c>
      <c r="AD674" s="47"/>
      <c r="AE674" s="47"/>
      <c r="AF674" s="47">
        <v>0</v>
      </c>
      <c r="AG674" s="47"/>
      <c r="AH674" s="47"/>
      <c r="AI674" s="47">
        <v>0</v>
      </c>
    </row>
    <row r="675" spans="1:35" s="3" customFormat="1" ht="25.5">
      <c r="A675" s="23"/>
      <c r="B675" s="63" t="s">
        <v>364</v>
      </c>
      <c r="C675" s="64" t="s">
        <v>71</v>
      </c>
      <c r="D675" s="64">
        <v>3</v>
      </c>
      <c r="E675" s="64">
        <v>11</v>
      </c>
      <c r="F675" s="64">
        <v>1</v>
      </c>
      <c r="G675" s="64">
        <v>921</v>
      </c>
      <c r="H675" s="64"/>
      <c r="I675" s="64">
        <v>17640</v>
      </c>
      <c r="J675" s="41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>
        <f>AC676</f>
        <v>420000</v>
      </c>
      <c r="AD675" s="42"/>
      <c r="AE675" s="42"/>
      <c r="AF675" s="42"/>
      <c r="AG675" s="42"/>
      <c r="AH675" s="42"/>
      <c r="AI675" s="42"/>
    </row>
    <row r="676" spans="1:35" s="3" customFormat="1" ht="38.25">
      <c r="A676" s="25"/>
      <c r="B676" s="54" t="s">
        <v>66</v>
      </c>
      <c r="C676" s="56" t="s">
        <v>71</v>
      </c>
      <c r="D676" s="56">
        <v>3</v>
      </c>
      <c r="E676" s="56">
        <v>11</v>
      </c>
      <c r="F676" s="56">
        <v>1</v>
      </c>
      <c r="G676" s="56">
        <v>921</v>
      </c>
      <c r="H676" s="56"/>
      <c r="I676" s="56">
        <v>17640</v>
      </c>
      <c r="J676" s="57" t="s">
        <v>21</v>
      </c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>
        <f>AC677</f>
        <v>420000</v>
      </c>
      <c r="AD676" s="47"/>
      <c r="AE676" s="47"/>
      <c r="AF676" s="47"/>
      <c r="AG676" s="47"/>
      <c r="AH676" s="47"/>
      <c r="AI676" s="47"/>
    </row>
    <row r="677" spans="1:35" s="3" customFormat="1" ht="12.75">
      <c r="A677" s="25"/>
      <c r="B677" s="54" t="s">
        <v>49</v>
      </c>
      <c r="C677" s="56" t="s">
        <v>71</v>
      </c>
      <c r="D677" s="56">
        <v>3</v>
      </c>
      <c r="E677" s="56">
        <v>11</v>
      </c>
      <c r="F677" s="56">
        <v>1</v>
      </c>
      <c r="G677" s="56">
        <v>921</v>
      </c>
      <c r="H677" s="56"/>
      <c r="I677" s="56">
        <v>17640</v>
      </c>
      <c r="J677" s="57">
        <v>610</v>
      </c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>
        <f>AC678</f>
        <v>420000</v>
      </c>
      <c r="AD677" s="47"/>
      <c r="AE677" s="47"/>
      <c r="AF677" s="47"/>
      <c r="AG677" s="47"/>
      <c r="AH677" s="47"/>
      <c r="AI677" s="47"/>
    </row>
    <row r="678" spans="1:35" s="3" customFormat="1" ht="25.5">
      <c r="A678" s="25"/>
      <c r="B678" s="54" t="s">
        <v>81</v>
      </c>
      <c r="C678" s="56" t="s">
        <v>71</v>
      </c>
      <c r="D678" s="56">
        <v>3</v>
      </c>
      <c r="E678" s="56">
        <v>11</v>
      </c>
      <c r="F678" s="56">
        <v>1</v>
      </c>
      <c r="G678" s="56">
        <v>921</v>
      </c>
      <c r="H678" s="56"/>
      <c r="I678" s="56">
        <v>17640</v>
      </c>
      <c r="J678" s="57">
        <v>612</v>
      </c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>
        <v>420000</v>
      </c>
      <c r="AC678" s="47">
        <f>AB678</f>
        <v>420000</v>
      </c>
      <c r="AD678" s="47"/>
      <c r="AE678" s="47"/>
      <c r="AF678" s="47"/>
      <c r="AG678" s="47"/>
      <c r="AH678" s="47"/>
      <c r="AI678" s="47"/>
    </row>
    <row r="679" spans="1:35" s="3" customFormat="1" ht="25.5">
      <c r="A679" s="25"/>
      <c r="B679" s="63" t="s">
        <v>365</v>
      </c>
      <c r="C679" s="64" t="s">
        <v>71</v>
      </c>
      <c r="D679" s="64">
        <v>3</v>
      </c>
      <c r="E679" s="64">
        <v>11</v>
      </c>
      <c r="F679" s="64">
        <v>1</v>
      </c>
      <c r="G679" s="64">
        <v>921</v>
      </c>
      <c r="H679" s="64"/>
      <c r="I679" s="64" t="s">
        <v>366</v>
      </c>
      <c r="J679" s="41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>
        <f>AC680</f>
        <v>180000</v>
      </c>
      <c r="AD679" s="47"/>
      <c r="AE679" s="47"/>
      <c r="AF679" s="47"/>
      <c r="AG679" s="47"/>
      <c r="AH679" s="47"/>
      <c r="AI679" s="47"/>
    </row>
    <row r="680" spans="1:35" s="3" customFormat="1" ht="38.25">
      <c r="A680" s="25"/>
      <c r="B680" s="54" t="s">
        <v>66</v>
      </c>
      <c r="C680" s="56" t="s">
        <v>71</v>
      </c>
      <c r="D680" s="56">
        <v>3</v>
      </c>
      <c r="E680" s="56">
        <v>11</v>
      </c>
      <c r="F680" s="56">
        <v>1</v>
      </c>
      <c r="G680" s="56">
        <v>921</v>
      </c>
      <c r="H680" s="56"/>
      <c r="I680" s="56" t="s">
        <v>366</v>
      </c>
      <c r="J680" s="57" t="s">
        <v>21</v>
      </c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>
        <f>AC681</f>
        <v>180000</v>
      </c>
      <c r="AD680" s="47"/>
      <c r="AE680" s="47"/>
      <c r="AF680" s="47"/>
      <c r="AG680" s="47"/>
      <c r="AH680" s="47"/>
      <c r="AI680" s="47"/>
    </row>
    <row r="681" spans="1:35" s="3" customFormat="1" ht="12.75">
      <c r="A681" s="25"/>
      <c r="B681" s="54" t="s">
        <v>49</v>
      </c>
      <c r="C681" s="56" t="s">
        <v>71</v>
      </c>
      <c r="D681" s="56">
        <v>3</v>
      </c>
      <c r="E681" s="56">
        <v>11</v>
      </c>
      <c r="F681" s="56">
        <v>1</v>
      </c>
      <c r="G681" s="56">
        <v>921</v>
      </c>
      <c r="H681" s="56"/>
      <c r="I681" s="56" t="s">
        <v>366</v>
      </c>
      <c r="J681" s="57">
        <v>610</v>
      </c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>
        <f>AC682</f>
        <v>180000</v>
      </c>
      <c r="AD681" s="47"/>
      <c r="AE681" s="47"/>
      <c r="AF681" s="47"/>
      <c r="AG681" s="47"/>
      <c r="AH681" s="47"/>
      <c r="AI681" s="47"/>
    </row>
    <row r="682" spans="1:35" s="3" customFormat="1" ht="25.5">
      <c r="A682" s="25"/>
      <c r="B682" s="54" t="s">
        <v>81</v>
      </c>
      <c r="C682" s="56" t="s">
        <v>71</v>
      </c>
      <c r="D682" s="56">
        <v>3</v>
      </c>
      <c r="E682" s="56">
        <v>11</v>
      </c>
      <c r="F682" s="56">
        <v>1</v>
      </c>
      <c r="G682" s="56">
        <v>921</v>
      </c>
      <c r="H682" s="56"/>
      <c r="I682" s="56" t="s">
        <v>366</v>
      </c>
      <c r="J682" s="57">
        <v>612</v>
      </c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>
        <v>180000</v>
      </c>
      <c r="AC682" s="47">
        <f>AB682</f>
        <v>180000</v>
      </c>
      <c r="AD682" s="47"/>
      <c r="AE682" s="47"/>
      <c r="AF682" s="47"/>
      <c r="AG682" s="47"/>
      <c r="AH682" s="47"/>
      <c r="AI682" s="47"/>
    </row>
    <row r="683" spans="1:35" ht="70.5" customHeight="1">
      <c r="A683" s="6" t="s">
        <v>94</v>
      </c>
      <c r="B683" s="87" t="s">
        <v>94</v>
      </c>
      <c r="C683" s="88" t="s">
        <v>72</v>
      </c>
      <c r="D683" s="88"/>
      <c r="E683" s="88"/>
      <c r="F683" s="88"/>
      <c r="G683" s="88"/>
      <c r="H683" s="88"/>
      <c r="I683" s="88"/>
      <c r="J683" s="89"/>
      <c r="K683" s="37">
        <f>K685</f>
        <v>17676707.08</v>
      </c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>
        <f>AC685</f>
        <v>14749640.14</v>
      </c>
      <c r="AD683" s="37"/>
      <c r="AE683" s="37"/>
      <c r="AF683" s="37">
        <f>AF685</f>
        <v>14749640.14</v>
      </c>
      <c r="AG683" s="37"/>
      <c r="AH683" s="37"/>
      <c r="AI683" s="37">
        <f>AI685</f>
        <v>14749640.14</v>
      </c>
    </row>
    <row r="684" spans="1:35" ht="99.75" customHeight="1">
      <c r="A684" s="6" t="s">
        <v>179</v>
      </c>
      <c r="B684" s="87" t="s">
        <v>179</v>
      </c>
      <c r="C684" s="88" t="s">
        <v>72</v>
      </c>
      <c r="D684" s="88">
        <v>0</v>
      </c>
      <c r="E684" s="88">
        <v>11</v>
      </c>
      <c r="F684" s="88"/>
      <c r="G684" s="88"/>
      <c r="H684" s="88"/>
      <c r="I684" s="88"/>
      <c r="J684" s="89"/>
      <c r="K684" s="37">
        <f>K685</f>
        <v>17676707.08</v>
      </c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>
        <f>AC685</f>
        <v>14749640.14</v>
      </c>
      <c r="AD684" s="37"/>
      <c r="AE684" s="37"/>
      <c r="AF684" s="37">
        <f>AF685</f>
        <v>14749640.14</v>
      </c>
      <c r="AG684" s="37"/>
      <c r="AH684" s="37"/>
      <c r="AI684" s="37">
        <f>AI685</f>
        <v>14749640.14</v>
      </c>
    </row>
    <row r="685" spans="1:35" ht="33.75" customHeight="1">
      <c r="A685" s="11" t="s">
        <v>54</v>
      </c>
      <c r="B685" s="147" t="s">
        <v>54</v>
      </c>
      <c r="C685" s="88" t="s">
        <v>72</v>
      </c>
      <c r="D685" s="88">
        <v>0</v>
      </c>
      <c r="E685" s="88">
        <v>11</v>
      </c>
      <c r="F685" s="88">
        <v>1</v>
      </c>
      <c r="G685" s="88">
        <v>961</v>
      </c>
      <c r="H685" s="88"/>
      <c r="I685" s="88"/>
      <c r="J685" s="93"/>
      <c r="K685" s="37">
        <f>K686+K707+K698</f>
        <v>17676707.08</v>
      </c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37">
        <f>AC686+AC707+AC698+AC703+AC710</f>
        <v>14749640.14</v>
      </c>
      <c r="AD685" s="37"/>
      <c r="AE685" s="37"/>
      <c r="AF685" s="37">
        <f>AF686+AF707+AF698+AF703+AF710</f>
        <v>14749640.14</v>
      </c>
      <c r="AG685" s="37"/>
      <c r="AH685" s="37"/>
      <c r="AI685" s="37">
        <f>AI686+AI707+AI698+AI703+AI710</f>
        <v>14749640.14</v>
      </c>
    </row>
    <row r="686" spans="1:35" ht="45.75" customHeight="1">
      <c r="A686" s="11" t="s">
        <v>65</v>
      </c>
      <c r="B686" s="95" t="s">
        <v>58</v>
      </c>
      <c r="C686" s="88" t="s">
        <v>72</v>
      </c>
      <c r="D686" s="88">
        <v>0</v>
      </c>
      <c r="E686" s="88">
        <v>11</v>
      </c>
      <c r="F686" s="88">
        <v>1</v>
      </c>
      <c r="G686" s="88">
        <v>961</v>
      </c>
      <c r="H686" s="159">
        <v>10040</v>
      </c>
      <c r="I686" s="159">
        <v>80040</v>
      </c>
      <c r="J686" s="93" t="s">
        <v>0</v>
      </c>
      <c r="K686" s="37">
        <f>K687+K692+K695</f>
        <v>6300707.08</v>
      </c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37">
        <f>AC687+AC692+AC695</f>
        <v>6598910.140000001</v>
      </c>
      <c r="AD686" s="37"/>
      <c r="AE686" s="37"/>
      <c r="AF686" s="37">
        <f>AF687+AF692+AF695</f>
        <v>6598910.140000001</v>
      </c>
      <c r="AG686" s="37"/>
      <c r="AH686" s="37"/>
      <c r="AI686" s="37">
        <f>AI687+AI692+AI695</f>
        <v>6598910.140000001</v>
      </c>
    </row>
    <row r="687" spans="1:35" ht="90.75" customHeight="1">
      <c r="A687" s="5" t="s">
        <v>8</v>
      </c>
      <c r="B687" s="99" t="s">
        <v>8</v>
      </c>
      <c r="C687" s="85" t="s">
        <v>72</v>
      </c>
      <c r="D687" s="85">
        <v>0</v>
      </c>
      <c r="E687" s="85">
        <v>11</v>
      </c>
      <c r="F687" s="85">
        <v>1</v>
      </c>
      <c r="G687" s="85">
        <v>961</v>
      </c>
      <c r="H687" s="160">
        <v>10040</v>
      </c>
      <c r="I687" s="160">
        <v>80040</v>
      </c>
      <c r="J687" s="100" t="s">
        <v>9</v>
      </c>
      <c r="K687" s="34">
        <f>K688</f>
        <v>5768442.01</v>
      </c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>
        <f>AC688</f>
        <v>6043597.07</v>
      </c>
      <c r="AD687" s="34"/>
      <c r="AE687" s="34"/>
      <c r="AF687" s="34">
        <f>AF688</f>
        <v>6043597.07</v>
      </c>
      <c r="AG687" s="34"/>
      <c r="AH687" s="34"/>
      <c r="AI687" s="34">
        <f>AI688</f>
        <v>6043597.07</v>
      </c>
    </row>
    <row r="688" spans="1:35" ht="38.25">
      <c r="A688" s="5" t="s">
        <v>10</v>
      </c>
      <c r="B688" s="99" t="s">
        <v>10</v>
      </c>
      <c r="C688" s="85" t="s">
        <v>72</v>
      </c>
      <c r="D688" s="85">
        <v>0</v>
      </c>
      <c r="E688" s="85">
        <v>11</v>
      </c>
      <c r="F688" s="85">
        <v>1</v>
      </c>
      <c r="G688" s="85">
        <v>961</v>
      </c>
      <c r="H688" s="160">
        <v>10040</v>
      </c>
      <c r="I688" s="160">
        <v>80040</v>
      </c>
      <c r="J688" s="100" t="s">
        <v>11</v>
      </c>
      <c r="K688" s="34">
        <f>K689+K690+K691</f>
        <v>5768442.01</v>
      </c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>
        <f>AC689+AC690+AC691</f>
        <v>6043597.07</v>
      </c>
      <c r="AD688" s="34"/>
      <c r="AE688" s="34"/>
      <c r="AF688" s="34">
        <f>AF689+AF690+AF691</f>
        <v>6043597.07</v>
      </c>
      <c r="AG688" s="34"/>
      <c r="AH688" s="34"/>
      <c r="AI688" s="34">
        <f>AI689+AI690+AI691</f>
        <v>6043597.07</v>
      </c>
    </row>
    <row r="689" spans="1:35" s="3" customFormat="1" ht="25.5">
      <c r="A689" s="5" t="s">
        <v>164</v>
      </c>
      <c r="B689" s="99" t="s">
        <v>164</v>
      </c>
      <c r="C689" s="85" t="s">
        <v>72</v>
      </c>
      <c r="D689" s="85">
        <v>0</v>
      </c>
      <c r="E689" s="85">
        <v>11</v>
      </c>
      <c r="F689" s="85">
        <v>1</v>
      </c>
      <c r="G689" s="85">
        <v>961</v>
      </c>
      <c r="H689" s="160">
        <v>10040</v>
      </c>
      <c r="I689" s="160">
        <v>80040</v>
      </c>
      <c r="J689" s="100">
        <v>121</v>
      </c>
      <c r="K689" s="34">
        <v>4229986.18</v>
      </c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>
        <v>4441713.57</v>
      </c>
      <c r="AD689" s="34"/>
      <c r="AE689" s="34"/>
      <c r="AF689" s="34">
        <v>4441713.57</v>
      </c>
      <c r="AG689" s="34"/>
      <c r="AH689" s="34"/>
      <c r="AI689" s="34">
        <v>4441713.57</v>
      </c>
    </row>
    <row r="690" spans="1:35" ht="51">
      <c r="A690" s="5" t="s">
        <v>57</v>
      </c>
      <c r="B690" s="99" t="s">
        <v>57</v>
      </c>
      <c r="C690" s="85" t="s">
        <v>72</v>
      </c>
      <c r="D690" s="85">
        <v>0</v>
      </c>
      <c r="E690" s="85">
        <v>11</v>
      </c>
      <c r="F690" s="85">
        <v>1</v>
      </c>
      <c r="G690" s="85">
        <v>961</v>
      </c>
      <c r="H690" s="160">
        <v>10040</v>
      </c>
      <c r="I690" s="160">
        <v>80040</v>
      </c>
      <c r="J690" s="100">
        <v>122</v>
      </c>
      <c r="K690" s="34">
        <v>200600</v>
      </c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>
        <v>200086</v>
      </c>
      <c r="AD690" s="34"/>
      <c r="AE690" s="34"/>
      <c r="AF690" s="34">
        <v>200086</v>
      </c>
      <c r="AG690" s="34"/>
      <c r="AH690" s="34"/>
      <c r="AI690" s="34">
        <v>200086</v>
      </c>
    </row>
    <row r="691" spans="1:35" ht="63.75">
      <c r="A691" s="5" t="s">
        <v>132</v>
      </c>
      <c r="B691" s="99" t="s">
        <v>132</v>
      </c>
      <c r="C691" s="85" t="s">
        <v>72</v>
      </c>
      <c r="D691" s="85">
        <v>0</v>
      </c>
      <c r="E691" s="85">
        <v>11</v>
      </c>
      <c r="F691" s="85">
        <v>1</v>
      </c>
      <c r="G691" s="85">
        <v>961</v>
      </c>
      <c r="H691" s="160">
        <v>10040</v>
      </c>
      <c r="I691" s="160">
        <v>80040</v>
      </c>
      <c r="J691" s="100">
        <v>129</v>
      </c>
      <c r="K691" s="34">
        <v>1337855.83</v>
      </c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>
        <v>1401797.5</v>
      </c>
      <c r="AD691" s="34"/>
      <c r="AE691" s="34"/>
      <c r="AF691" s="34">
        <v>1401797.5</v>
      </c>
      <c r="AG691" s="34"/>
      <c r="AH691" s="34"/>
      <c r="AI691" s="34">
        <v>1401797.5</v>
      </c>
    </row>
    <row r="692" spans="1:35" ht="38.25">
      <c r="A692" s="5" t="s">
        <v>133</v>
      </c>
      <c r="B692" s="99" t="s">
        <v>133</v>
      </c>
      <c r="C692" s="85" t="s">
        <v>72</v>
      </c>
      <c r="D692" s="85">
        <v>0</v>
      </c>
      <c r="E692" s="85">
        <v>11</v>
      </c>
      <c r="F692" s="85">
        <v>1</v>
      </c>
      <c r="G692" s="85">
        <v>961</v>
      </c>
      <c r="H692" s="160">
        <v>10040</v>
      </c>
      <c r="I692" s="160">
        <v>80040</v>
      </c>
      <c r="J692" s="100" t="s">
        <v>12</v>
      </c>
      <c r="K692" s="34">
        <f>K693</f>
        <v>525600.07</v>
      </c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>
        <f>AC693</f>
        <v>555313.07</v>
      </c>
      <c r="AD692" s="34"/>
      <c r="AE692" s="34"/>
      <c r="AF692" s="34">
        <f>AF693</f>
        <v>555313.07</v>
      </c>
      <c r="AG692" s="34"/>
      <c r="AH692" s="34"/>
      <c r="AI692" s="34">
        <f>AI693</f>
        <v>555313.07</v>
      </c>
    </row>
    <row r="693" spans="1:35" ht="38.25">
      <c r="A693" s="5" t="s">
        <v>13</v>
      </c>
      <c r="B693" s="99" t="s">
        <v>13</v>
      </c>
      <c r="C693" s="85" t="s">
        <v>72</v>
      </c>
      <c r="D693" s="85">
        <v>0</v>
      </c>
      <c r="E693" s="85">
        <v>11</v>
      </c>
      <c r="F693" s="85">
        <v>1</v>
      </c>
      <c r="G693" s="85">
        <v>961</v>
      </c>
      <c r="H693" s="160">
        <v>10040</v>
      </c>
      <c r="I693" s="160">
        <v>80040</v>
      </c>
      <c r="J693" s="100" t="s">
        <v>14</v>
      </c>
      <c r="K693" s="34">
        <f>K694</f>
        <v>525600.07</v>
      </c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>
        <f>AC694</f>
        <v>555313.07</v>
      </c>
      <c r="AD693" s="34"/>
      <c r="AE693" s="34"/>
      <c r="AF693" s="34">
        <f>AF694</f>
        <v>555313.07</v>
      </c>
      <c r="AG693" s="34"/>
      <c r="AH693" s="34"/>
      <c r="AI693" s="34">
        <f>AI694</f>
        <v>555313.07</v>
      </c>
    </row>
    <row r="694" spans="1:35" ht="38.25">
      <c r="A694" s="9" t="s">
        <v>134</v>
      </c>
      <c r="B694" s="99" t="s">
        <v>134</v>
      </c>
      <c r="C694" s="85" t="s">
        <v>72</v>
      </c>
      <c r="D694" s="85">
        <v>0</v>
      </c>
      <c r="E694" s="85">
        <v>11</v>
      </c>
      <c r="F694" s="85">
        <v>1</v>
      </c>
      <c r="G694" s="85">
        <v>961</v>
      </c>
      <c r="H694" s="160">
        <v>10040</v>
      </c>
      <c r="I694" s="160">
        <v>80040</v>
      </c>
      <c r="J694" s="100">
        <v>244</v>
      </c>
      <c r="K694" s="34">
        <v>525600.07</v>
      </c>
      <c r="L694" s="34"/>
      <c r="M694" s="34"/>
      <c r="N694" s="34"/>
      <c r="O694" s="34"/>
      <c r="P694" s="34"/>
      <c r="Q694" s="34"/>
      <c r="R694" s="34"/>
      <c r="S694" s="34"/>
      <c r="T694" s="34">
        <v>28614</v>
      </c>
      <c r="U694" s="34"/>
      <c r="V694" s="34"/>
      <c r="W694" s="34"/>
      <c r="X694" s="34"/>
      <c r="Y694" s="34"/>
      <c r="Z694" s="34"/>
      <c r="AA694" s="34"/>
      <c r="AB694" s="34"/>
      <c r="AC694" s="34">
        <v>555313.07</v>
      </c>
      <c r="AD694" s="34"/>
      <c r="AE694" s="34"/>
      <c r="AF694" s="34">
        <v>555313.07</v>
      </c>
      <c r="AG694" s="34"/>
      <c r="AH694" s="34"/>
      <c r="AI694" s="34">
        <v>555313.07</v>
      </c>
    </row>
    <row r="695" spans="1:35" ht="12.75" hidden="1">
      <c r="A695" s="5" t="s">
        <v>15</v>
      </c>
      <c r="B695" s="99" t="s">
        <v>15</v>
      </c>
      <c r="C695" s="85" t="s">
        <v>72</v>
      </c>
      <c r="D695" s="85">
        <v>0</v>
      </c>
      <c r="E695" s="85">
        <v>11</v>
      </c>
      <c r="F695" s="85">
        <v>1</v>
      </c>
      <c r="G695" s="85">
        <v>961</v>
      </c>
      <c r="H695" s="160">
        <v>10040</v>
      </c>
      <c r="I695" s="160">
        <v>80040</v>
      </c>
      <c r="J695" s="100" t="s">
        <v>16</v>
      </c>
      <c r="K695" s="34">
        <f>K696</f>
        <v>6665</v>
      </c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>
        <f>AC696</f>
        <v>0</v>
      </c>
      <c r="AD695" s="34"/>
      <c r="AE695" s="34"/>
      <c r="AF695" s="34">
        <f>AF696</f>
        <v>0</v>
      </c>
      <c r="AG695" s="34"/>
      <c r="AH695" s="34"/>
      <c r="AI695" s="34">
        <f>AI696</f>
        <v>0</v>
      </c>
    </row>
    <row r="696" spans="1:35" ht="12.75" hidden="1">
      <c r="A696" s="5" t="s">
        <v>42</v>
      </c>
      <c r="B696" s="99" t="s">
        <v>42</v>
      </c>
      <c r="C696" s="85" t="s">
        <v>72</v>
      </c>
      <c r="D696" s="85">
        <v>0</v>
      </c>
      <c r="E696" s="85">
        <v>11</v>
      </c>
      <c r="F696" s="85">
        <v>1</v>
      </c>
      <c r="G696" s="85">
        <v>961</v>
      </c>
      <c r="H696" s="160">
        <v>10040</v>
      </c>
      <c r="I696" s="160">
        <v>80040</v>
      </c>
      <c r="J696" s="100">
        <v>850</v>
      </c>
      <c r="K696" s="34">
        <f>K697</f>
        <v>6665</v>
      </c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>
        <f>AC697+AC702</f>
        <v>0</v>
      </c>
      <c r="AD696" s="34"/>
      <c r="AE696" s="34"/>
      <c r="AF696" s="34">
        <f>AF697+AF702</f>
        <v>0</v>
      </c>
      <c r="AG696" s="34"/>
      <c r="AH696" s="34"/>
      <c r="AI696" s="34">
        <f>AI697+AI702</f>
        <v>0</v>
      </c>
    </row>
    <row r="697" spans="1:35" ht="12.75" hidden="1">
      <c r="A697" s="5" t="s">
        <v>137</v>
      </c>
      <c r="B697" s="99" t="s">
        <v>137</v>
      </c>
      <c r="C697" s="85" t="s">
        <v>72</v>
      </c>
      <c r="D697" s="85">
        <v>0</v>
      </c>
      <c r="E697" s="85">
        <v>11</v>
      </c>
      <c r="F697" s="85">
        <v>1</v>
      </c>
      <c r="G697" s="85">
        <v>961</v>
      </c>
      <c r="H697" s="160">
        <v>10040</v>
      </c>
      <c r="I697" s="160">
        <v>80040</v>
      </c>
      <c r="J697" s="100" t="s">
        <v>20</v>
      </c>
      <c r="K697" s="34">
        <v>6665</v>
      </c>
      <c r="L697" s="34"/>
      <c r="M697" s="34"/>
      <c r="N697" s="34">
        <v>-6080</v>
      </c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>
        <v>0</v>
      </c>
      <c r="AD697" s="34"/>
      <c r="AE697" s="34"/>
      <c r="AF697" s="34">
        <v>0</v>
      </c>
      <c r="AG697" s="34"/>
      <c r="AH697" s="34"/>
      <c r="AI697" s="34">
        <v>0</v>
      </c>
    </row>
    <row r="698" spans="1:35" s="66" customFormat="1" ht="12.75" hidden="1">
      <c r="A698" s="63" t="s">
        <v>56</v>
      </c>
      <c r="B698" s="63" t="s">
        <v>56</v>
      </c>
      <c r="C698" s="64" t="s">
        <v>72</v>
      </c>
      <c r="D698" s="64">
        <v>0</v>
      </c>
      <c r="E698" s="64">
        <v>11</v>
      </c>
      <c r="F698" s="64"/>
      <c r="G698" s="64">
        <v>961</v>
      </c>
      <c r="H698" s="65">
        <v>10140</v>
      </c>
      <c r="I698" s="65">
        <v>10140</v>
      </c>
      <c r="J698" s="41"/>
      <c r="K698" s="42">
        <f>K699</f>
        <v>0</v>
      </c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>
        <f>AC699</f>
        <v>0</v>
      </c>
      <c r="AD698" s="42"/>
      <c r="AE698" s="42"/>
      <c r="AF698" s="42">
        <f aca="true" t="shared" si="64" ref="AF698:AI700">AF699</f>
        <v>0</v>
      </c>
      <c r="AG698" s="42"/>
      <c r="AH698" s="42"/>
      <c r="AI698" s="42">
        <f t="shared" si="64"/>
        <v>0</v>
      </c>
    </row>
    <row r="699" spans="1:35" s="66" customFormat="1" ht="13.5" customHeight="1" hidden="1">
      <c r="A699" s="54" t="s">
        <v>56</v>
      </c>
      <c r="B699" s="54" t="s">
        <v>56</v>
      </c>
      <c r="C699" s="56" t="s">
        <v>72</v>
      </c>
      <c r="D699" s="56">
        <v>0</v>
      </c>
      <c r="E699" s="56">
        <v>11</v>
      </c>
      <c r="F699" s="56"/>
      <c r="G699" s="56">
        <v>961</v>
      </c>
      <c r="H699" s="67">
        <v>10140</v>
      </c>
      <c r="I699" s="67">
        <v>10140</v>
      </c>
      <c r="J699" s="57">
        <v>900</v>
      </c>
      <c r="K699" s="47">
        <f>K700</f>
        <v>0</v>
      </c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>
        <f>AC700</f>
        <v>0</v>
      </c>
      <c r="AD699" s="47"/>
      <c r="AE699" s="47"/>
      <c r="AF699" s="47">
        <f t="shared" si="64"/>
        <v>0</v>
      </c>
      <c r="AG699" s="47"/>
      <c r="AH699" s="47"/>
      <c r="AI699" s="47">
        <f t="shared" si="64"/>
        <v>0</v>
      </c>
    </row>
    <row r="700" spans="1:35" s="66" customFormat="1" ht="12.75" hidden="1">
      <c r="A700" s="54" t="s">
        <v>56</v>
      </c>
      <c r="B700" s="54" t="s">
        <v>56</v>
      </c>
      <c r="C700" s="56" t="s">
        <v>72</v>
      </c>
      <c r="D700" s="56">
        <v>0</v>
      </c>
      <c r="E700" s="56">
        <v>11</v>
      </c>
      <c r="F700" s="56"/>
      <c r="G700" s="56">
        <v>961</v>
      </c>
      <c r="H700" s="67">
        <v>10140</v>
      </c>
      <c r="I700" s="67">
        <v>10140</v>
      </c>
      <c r="J700" s="57">
        <v>990</v>
      </c>
      <c r="K700" s="47">
        <f>K701</f>
        <v>0</v>
      </c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>
        <f>AC701</f>
        <v>0</v>
      </c>
      <c r="AD700" s="47"/>
      <c r="AE700" s="47"/>
      <c r="AF700" s="47">
        <f t="shared" si="64"/>
        <v>0</v>
      </c>
      <c r="AG700" s="47"/>
      <c r="AH700" s="47"/>
      <c r="AI700" s="47">
        <f t="shared" si="64"/>
        <v>0</v>
      </c>
    </row>
    <row r="701" spans="1:35" s="43" customFormat="1" ht="12.75" hidden="1">
      <c r="A701" s="54" t="s">
        <v>56</v>
      </c>
      <c r="B701" s="54" t="s">
        <v>56</v>
      </c>
      <c r="C701" s="56" t="s">
        <v>72</v>
      </c>
      <c r="D701" s="56">
        <v>0</v>
      </c>
      <c r="E701" s="56">
        <v>11</v>
      </c>
      <c r="F701" s="56"/>
      <c r="G701" s="56">
        <v>961</v>
      </c>
      <c r="H701" s="67">
        <v>10140</v>
      </c>
      <c r="I701" s="67">
        <v>10140</v>
      </c>
      <c r="J701" s="57">
        <v>999</v>
      </c>
      <c r="K701" s="47">
        <v>0</v>
      </c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>
        <v>0</v>
      </c>
      <c r="AD701" s="47"/>
      <c r="AE701" s="47"/>
      <c r="AF701" s="47">
        <v>0</v>
      </c>
      <c r="AG701" s="47"/>
      <c r="AH701" s="47"/>
      <c r="AI701" s="47">
        <v>0</v>
      </c>
    </row>
    <row r="702" spans="1:35" s="43" customFormat="1" ht="12.75" hidden="1">
      <c r="A702" s="19" t="s">
        <v>215</v>
      </c>
      <c r="B702" s="63" t="s">
        <v>215</v>
      </c>
      <c r="C702" s="64" t="s">
        <v>72</v>
      </c>
      <c r="D702" s="64">
        <v>0</v>
      </c>
      <c r="E702" s="64">
        <v>11</v>
      </c>
      <c r="F702" s="64">
        <v>1</v>
      </c>
      <c r="G702" s="64">
        <v>961</v>
      </c>
      <c r="H702" s="65">
        <v>10040</v>
      </c>
      <c r="I702" s="65">
        <v>10040</v>
      </c>
      <c r="J702" s="41">
        <v>853</v>
      </c>
      <c r="K702" s="42"/>
      <c r="L702" s="42"/>
      <c r="M702" s="42"/>
      <c r="N702" s="42">
        <v>6080</v>
      </c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>
        <v>0</v>
      </c>
      <c r="AD702" s="42"/>
      <c r="AE702" s="42"/>
      <c r="AF702" s="42"/>
      <c r="AG702" s="42"/>
      <c r="AH702" s="42"/>
      <c r="AI702" s="42"/>
    </row>
    <row r="703" spans="1:35" s="43" customFormat="1" ht="38.25" hidden="1">
      <c r="A703" s="19" t="s">
        <v>228</v>
      </c>
      <c r="B703" s="125" t="s">
        <v>228</v>
      </c>
      <c r="C703" s="64" t="s">
        <v>72</v>
      </c>
      <c r="D703" s="64">
        <v>0</v>
      </c>
      <c r="E703" s="64">
        <v>11</v>
      </c>
      <c r="F703" s="64">
        <v>1</v>
      </c>
      <c r="G703" s="64">
        <v>961</v>
      </c>
      <c r="H703" s="64">
        <v>10042</v>
      </c>
      <c r="I703" s="64">
        <v>80070</v>
      </c>
      <c r="J703" s="74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2">
        <f>AC704</f>
        <v>0</v>
      </c>
      <c r="AD703" s="42"/>
      <c r="AE703" s="42"/>
      <c r="AF703" s="47"/>
      <c r="AG703" s="47"/>
      <c r="AH703" s="47"/>
      <c r="AI703" s="47"/>
    </row>
    <row r="704" spans="1:35" s="43" customFormat="1" ht="38.25" hidden="1">
      <c r="A704" s="20" t="s">
        <v>133</v>
      </c>
      <c r="B704" s="54" t="s">
        <v>133</v>
      </c>
      <c r="C704" s="56" t="s">
        <v>72</v>
      </c>
      <c r="D704" s="56">
        <v>0</v>
      </c>
      <c r="E704" s="56">
        <v>11</v>
      </c>
      <c r="F704" s="56">
        <v>1</v>
      </c>
      <c r="G704" s="56">
        <v>961</v>
      </c>
      <c r="H704" s="56">
        <v>10042</v>
      </c>
      <c r="I704" s="56">
        <v>80070</v>
      </c>
      <c r="J704" s="57" t="s">
        <v>12</v>
      </c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>
        <f>AC705</f>
        <v>0</v>
      </c>
      <c r="AD704" s="47"/>
      <c r="AE704" s="47"/>
      <c r="AF704" s="47"/>
      <c r="AG704" s="47"/>
      <c r="AH704" s="47"/>
      <c r="AI704" s="47"/>
    </row>
    <row r="705" spans="1:35" s="43" customFormat="1" ht="38.25" hidden="1">
      <c r="A705" s="20" t="s">
        <v>13</v>
      </c>
      <c r="B705" s="54" t="s">
        <v>13</v>
      </c>
      <c r="C705" s="56" t="s">
        <v>72</v>
      </c>
      <c r="D705" s="56">
        <v>0</v>
      </c>
      <c r="E705" s="56">
        <v>11</v>
      </c>
      <c r="F705" s="56">
        <v>1</v>
      </c>
      <c r="G705" s="56">
        <v>961</v>
      </c>
      <c r="H705" s="56">
        <v>10042</v>
      </c>
      <c r="I705" s="56">
        <v>80070</v>
      </c>
      <c r="J705" s="57" t="s">
        <v>14</v>
      </c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>
        <f>AC706</f>
        <v>0</v>
      </c>
      <c r="AD705" s="47"/>
      <c r="AE705" s="47"/>
      <c r="AF705" s="47"/>
      <c r="AG705" s="47"/>
      <c r="AH705" s="47"/>
      <c r="AI705" s="47"/>
    </row>
    <row r="706" spans="1:35" s="43" customFormat="1" ht="38.25" hidden="1">
      <c r="A706" s="25" t="s">
        <v>134</v>
      </c>
      <c r="B706" s="54" t="s">
        <v>134</v>
      </c>
      <c r="C706" s="56" t="s">
        <v>72</v>
      </c>
      <c r="D706" s="56">
        <v>0</v>
      </c>
      <c r="E706" s="56">
        <v>11</v>
      </c>
      <c r="F706" s="56">
        <v>1</v>
      </c>
      <c r="G706" s="56">
        <v>961</v>
      </c>
      <c r="H706" s="56">
        <v>10042</v>
      </c>
      <c r="I706" s="56">
        <v>80070</v>
      </c>
      <c r="J706" s="57">
        <v>244</v>
      </c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>
        <v>229537.79</v>
      </c>
      <c r="W706" s="47"/>
      <c r="X706" s="47"/>
      <c r="Y706" s="47"/>
      <c r="Z706" s="47"/>
      <c r="AA706" s="47"/>
      <c r="AB706" s="47"/>
      <c r="AC706" s="47">
        <v>0</v>
      </c>
      <c r="AD706" s="47"/>
      <c r="AE706" s="47"/>
      <c r="AF706" s="47"/>
      <c r="AG706" s="47"/>
      <c r="AH706" s="47"/>
      <c r="AI706" s="47"/>
    </row>
    <row r="707" spans="1:35" ht="19.5" customHeight="1">
      <c r="A707" s="14" t="s">
        <v>74</v>
      </c>
      <c r="B707" s="95" t="s">
        <v>55</v>
      </c>
      <c r="C707" s="88" t="s">
        <v>72</v>
      </c>
      <c r="D707" s="88">
        <v>0</v>
      </c>
      <c r="E707" s="88">
        <v>11</v>
      </c>
      <c r="F707" s="88">
        <v>1</v>
      </c>
      <c r="G707" s="88">
        <v>961</v>
      </c>
      <c r="H707" s="88">
        <v>14000</v>
      </c>
      <c r="I707" s="88">
        <v>83000</v>
      </c>
      <c r="J707" s="93" t="s">
        <v>0</v>
      </c>
      <c r="K707" s="37">
        <f>K708</f>
        <v>11376000</v>
      </c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37">
        <f>AC708</f>
        <v>8144650</v>
      </c>
      <c r="AD707" s="37"/>
      <c r="AE707" s="37"/>
      <c r="AF707" s="37">
        <f>AF708</f>
        <v>8144650</v>
      </c>
      <c r="AG707" s="37"/>
      <c r="AH707" s="37"/>
      <c r="AI707" s="37">
        <f>AI708</f>
        <v>8144650</v>
      </c>
    </row>
    <row r="708" spans="1:35" ht="25.5">
      <c r="A708" s="5" t="s">
        <v>35</v>
      </c>
      <c r="B708" s="99" t="s">
        <v>35</v>
      </c>
      <c r="C708" s="85" t="s">
        <v>72</v>
      </c>
      <c r="D708" s="85">
        <v>0</v>
      </c>
      <c r="E708" s="85">
        <v>11</v>
      </c>
      <c r="F708" s="85">
        <v>1</v>
      </c>
      <c r="G708" s="85">
        <v>961</v>
      </c>
      <c r="H708" s="85">
        <v>14000</v>
      </c>
      <c r="I708" s="85">
        <v>83000</v>
      </c>
      <c r="J708" s="100" t="s">
        <v>36</v>
      </c>
      <c r="K708" s="34">
        <f>K709</f>
        <v>11376000</v>
      </c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>
        <f>AC709</f>
        <v>8144650</v>
      </c>
      <c r="AD708" s="34"/>
      <c r="AE708" s="34"/>
      <c r="AF708" s="34">
        <f>AF709</f>
        <v>8144650</v>
      </c>
      <c r="AG708" s="34"/>
      <c r="AH708" s="34"/>
      <c r="AI708" s="34">
        <f>AI709</f>
        <v>8144650</v>
      </c>
    </row>
    <row r="709" spans="1:35" ht="12.75">
      <c r="A709" s="5" t="s">
        <v>55</v>
      </c>
      <c r="B709" s="99" t="s">
        <v>55</v>
      </c>
      <c r="C709" s="85" t="s">
        <v>72</v>
      </c>
      <c r="D709" s="85">
        <v>0</v>
      </c>
      <c r="E709" s="85">
        <v>11</v>
      </c>
      <c r="F709" s="85">
        <v>1</v>
      </c>
      <c r="G709" s="85">
        <v>961</v>
      </c>
      <c r="H709" s="85">
        <v>14000</v>
      </c>
      <c r="I709" s="85">
        <v>83000</v>
      </c>
      <c r="J709" s="100">
        <v>730</v>
      </c>
      <c r="K709" s="34">
        <v>11376000</v>
      </c>
      <c r="L709" s="34"/>
      <c r="M709" s="34">
        <v>-1500000</v>
      </c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>
        <v>8144650</v>
      </c>
      <c r="AD709" s="34"/>
      <c r="AE709" s="34"/>
      <c r="AF709" s="34">
        <v>8144650</v>
      </c>
      <c r="AG709" s="34"/>
      <c r="AH709" s="34"/>
      <c r="AI709" s="34">
        <v>8144650</v>
      </c>
    </row>
    <row r="710" spans="1:35" s="3" customFormat="1" ht="25.5">
      <c r="A710" s="6"/>
      <c r="B710" s="87" t="s">
        <v>321</v>
      </c>
      <c r="C710" s="88" t="s">
        <v>72</v>
      </c>
      <c r="D710" s="88">
        <v>0</v>
      </c>
      <c r="E710" s="88">
        <v>11</v>
      </c>
      <c r="F710" s="88">
        <v>1</v>
      </c>
      <c r="G710" s="88">
        <v>961</v>
      </c>
      <c r="H710" s="88"/>
      <c r="I710" s="88">
        <v>83360</v>
      </c>
      <c r="J710" s="89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>
        <f>AC711</f>
        <v>6080</v>
      </c>
      <c r="AD710" s="37"/>
      <c r="AE710" s="37"/>
      <c r="AF710" s="37">
        <f>AF711</f>
        <v>6080</v>
      </c>
      <c r="AG710" s="37"/>
      <c r="AH710" s="37"/>
      <c r="AI710" s="37">
        <f>AI711</f>
        <v>6080</v>
      </c>
    </row>
    <row r="711" spans="1:35" ht="12.75">
      <c r="A711" s="5"/>
      <c r="B711" s="99" t="s">
        <v>15</v>
      </c>
      <c r="C711" s="85" t="s">
        <v>72</v>
      </c>
      <c r="D711" s="85">
        <v>0</v>
      </c>
      <c r="E711" s="85">
        <v>11</v>
      </c>
      <c r="F711" s="85">
        <v>1</v>
      </c>
      <c r="G711" s="85">
        <v>961</v>
      </c>
      <c r="H711" s="85"/>
      <c r="I711" s="85">
        <v>83360</v>
      </c>
      <c r="J711" s="100">
        <v>800</v>
      </c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>
        <f>AC712</f>
        <v>6080</v>
      </c>
      <c r="AD711" s="34"/>
      <c r="AE711" s="34"/>
      <c r="AF711" s="34">
        <f>AF712</f>
        <v>6080</v>
      </c>
      <c r="AG711" s="34"/>
      <c r="AH711" s="34"/>
      <c r="AI711" s="34">
        <f>AI712</f>
        <v>6080</v>
      </c>
    </row>
    <row r="712" spans="1:35" ht="12.75">
      <c r="A712" s="5"/>
      <c r="B712" s="99" t="s">
        <v>42</v>
      </c>
      <c r="C712" s="85" t="s">
        <v>72</v>
      </c>
      <c r="D712" s="85">
        <v>0</v>
      </c>
      <c r="E712" s="85">
        <v>11</v>
      </c>
      <c r="F712" s="85">
        <v>1</v>
      </c>
      <c r="G712" s="85">
        <v>961</v>
      </c>
      <c r="H712" s="85"/>
      <c r="I712" s="85">
        <v>83360</v>
      </c>
      <c r="J712" s="100">
        <v>850</v>
      </c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>
        <f>AC713+AC714</f>
        <v>6080</v>
      </c>
      <c r="AD712" s="34"/>
      <c r="AE712" s="34"/>
      <c r="AF712" s="34">
        <f>AF713+AF714</f>
        <v>6080</v>
      </c>
      <c r="AG712" s="34"/>
      <c r="AH712" s="34"/>
      <c r="AI712" s="34">
        <f>AI713+AI714</f>
        <v>6080</v>
      </c>
    </row>
    <row r="713" spans="1:35" s="40" customFormat="1" ht="12.75" hidden="1">
      <c r="A713" s="20"/>
      <c r="B713" s="54" t="s">
        <v>137</v>
      </c>
      <c r="C713" s="56" t="s">
        <v>72</v>
      </c>
      <c r="D713" s="56">
        <v>0</v>
      </c>
      <c r="E713" s="56">
        <v>11</v>
      </c>
      <c r="F713" s="56">
        <v>1</v>
      </c>
      <c r="G713" s="56">
        <v>961</v>
      </c>
      <c r="H713" s="56"/>
      <c r="I713" s="56">
        <v>83360</v>
      </c>
      <c r="J713" s="57">
        <v>852</v>
      </c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>
        <v>0</v>
      </c>
      <c r="AD713" s="47"/>
      <c r="AE713" s="47"/>
      <c r="AF713" s="47">
        <v>0</v>
      </c>
      <c r="AG713" s="47"/>
      <c r="AH713" s="47"/>
      <c r="AI713" s="47">
        <v>0</v>
      </c>
    </row>
    <row r="714" spans="1:35" ht="12.75">
      <c r="A714" s="5"/>
      <c r="B714" s="161" t="s">
        <v>215</v>
      </c>
      <c r="C714" s="85" t="s">
        <v>72</v>
      </c>
      <c r="D714" s="85">
        <v>0</v>
      </c>
      <c r="E714" s="85">
        <v>11</v>
      </c>
      <c r="F714" s="85">
        <v>1</v>
      </c>
      <c r="G714" s="85">
        <v>961</v>
      </c>
      <c r="H714" s="85"/>
      <c r="I714" s="85">
        <v>83360</v>
      </c>
      <c r="J714" s="100">
        <v>853</v>
      </c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>
        <v>6080</v>
      </c>
      <c r="AD714" s="34"/>
      <c r="AE714" s="34"/>
      <c r="AF714" s="34">
        <v>6080</v>
      </c>
      <c r="AG714" s="34"/>
      <c r="AH714" s="34"/>
      <c r="AI714" s="34">
        <v>6080</v>
      </c>
    </row>
    <row r="715" spans="1:35" s="3" customFormat="1" ht="84.75" customHeight="1">
      <c r="A715" s="12" t="s">
        <v>197</v>
      </c>
      <c r="B715" s="148" t="s">
        <v>197</v>
      </c>
      <c r="C715" s="96" t="s">
        <v>127</v>
      </c>
      <c r="D715" s="88"/>
      <c r="E715" s="88"/>
      <c r="F715" s="88"/>
      <c r="G715" s="88"/>
      <c r="H715" s="88"/>
      <c r="I715" s="88"/>
      <c r="J715" s="89"/>
      <c r="K715" s="37">
        <f>K716+K742+K751</f>
        <v>17355329.65</v>
      </c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>
        <f>AC716+AC742+AC751+AC772</f>
        <v>43478214.83</v>
      </c>
      <c r="AD715" s="37"/>
      <c r="AE715" s="37"/>
      <c r="AF715" s="37">
        <f>AF716+AF742+AF751+AF772</f>
        <v>23552523</v>
      </c>
      <c r="AG715" s="37"/>
      <c r="AH715" s="37"/>
      <c r="AI715" s="37">
        <f>AI716+AI742+AI751+AI772</f>
        <v>16392523</v>
      </c>
    </row>
    <row r="716" spans="1:35" ht="69.75" customHeight="1">
      <c r="A716" s="12" t="s">
        <v>151</v>
      </c>
      <c r="B716" s="148" t="s">
        <v>151</v>
      </c>
      <c r="C716" s="96" t="s">
        <v>127</v>
      </c>
      <c r="D716" s="88">
        <v>1</v>
      </c>
      <c r="E716" s="88"/>
      <c r="F716" s="88"/>
      <c r="G716" s="88"/>
      <c r="H716" s="88"/>
      <c r="I716" s="88"/>
      <c r="J716" s="89"/>
      <c r="K716" s="37">
        <f>K718</f>
        <v>157894.74</v>
      </c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175">
        <f>AC718</f>
        <v>0</v>
      </c>
      <c r="AD716" s="37"/>
      <c r="AE716" s="37"/>
      <c r="AF716" s="37">
        <f>AF718</f>
        <v>7100000</v>
      </c>
      <c r="AG716" s="37"/>
      <c r="AH716" s="37"/>
      <c r="AI716" s="175">
        <f>AI718</f>
        <v>0</v>
      </c>
    </row>
    <row r="717" spans="1:35" ht="60.75" customHeight="1">
      <c r="A717" s="12" t="s">
        <v>180</v>
      </c>
      <c r="B717" s="148" t="s">
        <v>180</v>
      </c>
      <c r="C717" s="96" t="s">
        <v>127</v>
      </c>
      <c r="D717" s="88">
        <v>1</v>
      </c>
      <c r="E717" s="88">
        <v>11</v>
      </c>
      <c r="F717" s="88"/>
      <c r="G717" s="88"/>
      <c r="H717" s="88"/>
      <c r="I717" s="88"/>
      <c r="J717" s="89"/>
      <c r="K717" s="37">
        <f>K718</f>
        <v>157894.74</v>
      </c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175">
        <f>AC718</f>
        <v>0</v>
      </c>
      <c r="AD717" s="37"/>
      <c r="AE717" s="37"/>
      <c r="AF717" s="37">
        <f>AF718</f>
        <v>7100000</v>
      </c>
      <c r="AG717" s="37"/>
      <c r="AH717" s="37"/>
      <c r="AI717" s="175">
        <f>AI718</f>
        <v>0</v>
      </c>
    </row>
    <row r="718" spans="1:35" ht="12.75">
      <c r="A718" s="6" t="s">
        <v>41</v>
      </c>
      <c r="B718" s="87" t="s">
        <v>41</v>
      </c>
      <c r="C718" s="96" t="s">
        <v>127</v>
      </c>
      <c r="D718" s="88">
        <v>1</v>
      </c>
      <c r="E718" s="88">
        <v>11</v>
      </c>
      <c r="F718" s="88">
        <v>1</v>
      </c>
      <c r="G718" s="88">
        <v>902</v>
      </c>
      <c r="H718" s="88"/>
      <c r="I718" s="88"/>
      <c r="J718" s="89"/>
      <c r="K718" s="37">
        <f>K723</f>
        <v>157894.74</v>
      </c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175">
        <f>AC723+AC727+AC731+AC735</f>
        <v>0</v>
      </c>
      <c r="AD718" s="37"/>
      <c r="AE718" s="37"/>
      <c r="AF718" s="37">
        <f>AF723+AF727+AF731+AF735+AF738</f>
        <v>7100000</v>
      </c>
      <c r="AG718" s="37"/>
      <c r="AH718" s="37"/>
      <c r="AI718" s="175">
        <f>AI723+AI727+AI731+AI735</f>
        <v>0</v>
      </c>
    </row>
    <row r="719" spans="1:35" ht="25.5" hidden="1">
      <c r="A719" s="19" t="s">
        <v>77</v>
      </c>
      <c r="B719" s="63" t="s">
        <v>77</v>
      </c>
      <c r="C719" s="73" t="s">
        <v>127</v>
      </c>
      <c r="D719" s="64">
        <v>1</v>
      </c>
      <c r="E719" s="64">
        <v>11</v>
      </c>
      <c r="F719" s="64">
        <v>1</v>
      </c>
      <c r="G719" s="64">
        <v>902</v>
      </c>
      <c r="H719" s="64">
        <v>12520</v>
      </c>
      <c r="I719" s="64">
        <v>12520</v>
      </c>
      <c r="J719" s="41"/>
      <c r="K719" s="42">
        <f>K720</f>
        <v>0</v>
      </c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175">
        <f>AC720</f>
        <v>0</v>
      </c>
      <c r="AD719" s="42"/>
      <c r="AE719" s="42"/>
      <c r="AF719" s="42">
        <f>AF720</f>
        <v>0</v>
      </c>
      <c r="AG719" s="42"/>
      <c r="AH719" s="42"/>
      <c r="AI719" s="175">
        <f>AI720</f>
        <v>0</v>
      </c>
    </row>
    <row r="720" spans="1:35" ht="38.25" hidden="1">
      <c r="A720" s="25" t="s">
        <v>141</v>
      </c>
      <c r="B720" s="54" t="s">
        <v>141</v>
      </c>
      <c r="C720" s="55" t="s">
        <v>127</v>
      </c>
      <c r="D720" s="56">
        <v>1</v>
      </c>
      <c r="E720" s="56">
        <v>11</v>
      </c>
      <c r="F720" s="56">
        <v>1</v>
      </c>
      <c r="G720" s="56">
        <v>902</v>
      </c>
      <c r="H720" s="56">
        <v>12520</v>
      </c>
      <c r="I720" s="56">
        <v>12520</v>
      </c>
      <c r="J720" s="57">
        <v>400</v>
      </c>
      <c r="K720" s="47">
        <f>K721</f>
        <v>0</v>
      </c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176">
        <f>AC721</f>
        <v>0</v>
      </c>
      <c r="AD720" s="47"/>
      <c r="AE720" s="47"/>
      <c r="AF720" s="47">
        <f>AF721</f>
        <v>0</v>
      </c>
      <c r="AG720" s="47"/>
      <c r="AH720" s="47"/>
      <c r="AI720" s="176">
        <f>AI721</f>
        <v>0</v>
      </c>
    </row>
    <row r="721" spans="1:35" s="3" customFormat="1" ht="12.75" hidden="1">
      <c r="A721" s="25" t="s">
        <v>44</v>
      </c>
      <c r="B721" s="54" t="s">
        <v>44</v>
      </c>
      <c r="C721" s="55" t="s">
        <v>127</v>
      </c>
      <c r="D721" s="56">
        <v>1</v>
      </c>
      <c r="E721" s="56">
        <v>11</v>
      </c>
      <c r="F721" s="56">
        <v>1</v>
      </c>
      <c r="G721" s="56">
        <v>902</v>
      </c>
      <c r="H721" s="56">
        <v>12520</v>
      </c>
      <c r="I721" s="56">
        <v>12520</v>
      </c>
      <c r="J721" s="57">
        <v>410</v>
      </c>
      <c r="K721" s="47">
        <f>K722</f>
        <v>0</v>
      </c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176">
        <f>AC722</f>
        <v>0</v>
      </c>
      <c r="AD721" s="47"/>
      <c r="AE721" s="47"/>
      <c r="AF721" s="47">
        <f>AF722</f>
        <v>0</v>
      </c>
      <c r="AG721" s="47"/>
      <c r="AH721" s="47"/>
      <c r="AI721" s="176">
        <f>AI722</f>
        <v>0</v>
      </c>
    </row>
    <row r="722" spans="1:35" s="3" customFormat="1" ht="51" hidden="1">
      <c r="A722" s="25" t="s">
        <v>84</v>
      </c>
      <c r="B722" s="54" t="s">
        <v>84</v>
      </c>
      <c r="C722" s="55" t="s">
        <v>127</v>
      </c>
      <c r="D722" s="56">
        <v>1</v>
      </c>
      <c r="E722" s="56">
        <v>11</v>
      </c>
      <c r="F722" s="56">
        <v>1</v>
      </c>
      <c r="G722" s="56">
        <v>902</v>
      </c>
      <c r="H722" s="56">
        <v>12520</v>
      </c>
      <c r="I722" s="56">
        <v>12520</v>
      </c>
      <c r="J722" s="57">
        <v>414</v>
      </c>
      <c r="K722" s="47">
        <v>0</v>
      </c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176">
        <v>0</v>
      </c>
      <c r="AD722" s="47"/>
      <c r="AE722" s="47"/>
      <c r="AF722" s="47">
        <v>0</v>
      </c>
      <c r="AG722" s="47"/>
      <c r="AH722" s="47"/>
      <c r="AI722" s="176">
        <v>0</v>
      </c>
    </row>
    <row r="723" spans="1:35" s="3" customFormat="1" ht="59.25" customHeight="1">
      <c r="A723" s="10" t="s">
        <v>117</v>
      </c>
      <c r="B723" s="87" t="s">
        <v>340</v>
      </c>
      <c r="C723" s="96" t="s">
        <v>127</v>
      </c>
      <c r="D723" s="88">
        <v>1</v>
      </c>
      <c r="E723" s="88">
        <v>11</v>
      </c>
      <c r="F723" s="88"/>
      <c r="G723" s="88">
        <v>902</v>
      </c>
      <c r="H723" s="88" t="s">
        <v>212</v>
      </c>
      <c r="I723" s="88" t="s">
        <v>212</v>
      </c>
      <c r="J723" s="89"/>
      <c r="K723" s="37">
        <f>K724</f>
        <v>157894.74</v>
      </c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175">
        <f>AC724</f>
        <v>0</v>
      </c>
      <c r="AD723" s="37"/>
      <c r="AE723" s="37"/>
      <c r="AF723" s="37">
        <f aca="true" t="shared" si="65" ref="AF723:AI725">AF724</f>
        <v>355000</v>
      </c>
      <c r="AG723" s="37"/>
      <c r="AH723" s="37"/>
      <c r="AI723" s="175">
        <f t="shared" si="65"/>
        <v>0</v>
      </c>
    </row>
    <row r="724" spans="1:35" s="3" customFormat="1" ht="38.25">
      <c r="A724" s="9" t="s">
        <v>141</v>
      </c>
      <c r="B724" s="99" t="s">
        <v>141</v>
      </c>
      <c r="C724" s="84" t="s">
        <v>127</v>
      </c>
      <c r="D724" s="85">
        <v>1</v>
      </c>
      <c r="E724" s="85">
        <v>11</v>
      </c>
      <c r="F724" s="85"/>
      <c r="G724" s="85">
        <v>902</v>
      </c>
      <c r="H724" s="85" t="s">
        <v>212</v>
      </c>
      <c r="I724" s="85" t="s">
        <v>212</v>
      </c>
      <c r="J724" s="100">
        <v>400</v>
      </c>
      <c r="K724" s="34">
        <f>K725</f>
        <v>157894.74</v>
      </c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176">
        <f>AC725</f>
        <v>0</v>
      </c>
      <c r="AD724" s="34"/>
      <c r="AE724" s="34"/>
      <c r="AF724" s="34">
        <f t="shared" si="65"/>
        <v>355000</v>
      </c>
      <c r="AG724" s="34"/>
      <c r="AH724" s="34"/>
      <c r="AI724" s="176">
        <f t="shared" si="65"/>
        <v>0</v>
      </c>
    </row>
    <row r="725" spans="1:35" s="3" customFormat="1" ht="12.75">
      <c r="A725" s="9" t="s">
        <v>44</v>
      </c>
      <c r="B725" s="99" t="s">
        <v>44</v>
      </c>
      <c r="C725" s="84" t="s">
        <v>127</v>
      </c>
      <c r="D725" s="85">
        <v>1</v>
      </c>
      <c r="E725" s="85">
        <v>11</v>
      </c>
      <c r="F725" s="85"/>
      <c r="G725" s="85">
        <v>902</v>
      </c>
      <c r="H725" s="85" t="s">
        <v>212</v>
      </c>
      <c r="I725" s="85" t="s">
        <v>212</v>
      </c>
      <c r="J725" s="100">
        <v>410</v>
      </c>
      <c r="K725" s="34">
        <f>K726</f>
        <v>157894.74</v>
      </c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176">
        <f>AC726</f>
        <v>0</v>
      </c>
      <c r="AD725" s="34"/>
      <c r="AE725" s="34"/>
      <c r="AF725" s="34">
        <f t="shared" si="65"/>
        <v>355000</v>
      </c>
      <c r="AG725" s="34"/>
      <c r="AH725" s="34"/>
      <c r="AI725" s="176">
        <f t="shared" si="65"/>
        <v>0</v>
      </c>
    </row>
    <row r="726" spans="1:35" s="3" customFormat="1" ht="51">
      <c r="A726" s="9" t="s">
        <v>84</v>
      </c>
      <c r="B726" s="99" t="s">
        <v>84</v>
      </c>
      <c r="C726" s="84" t="s">
        <v>127</v>
      </c>
      <c r="D726" s="85">
        <v>1</v>
      </c>
      <c r="E726" s="85">
        <v>11</v>
      </c>
      <c r="F726" s="85"/>
      <c r="G726" s="85">
        <v>902</v>
      </c>
      <c r="H726" s="85" t="s">
        <v>212</v>
      </c>
      <c r="I726" s="85" t="s">
        <v>212</v>
      </c>
      <c r="J726" s="100">
        <v>414</v>
      </c>
      <c r="K726" s="34">
        <v>157894.74</v>
      </c>
      <c r="L726" s="34"/>
      <c r="M726" s="34"/>
      <c r="N726" s="34">
        <v>-157894.74</v>
      </c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176">
        <f>K726+L726+N726</f>
        <v>0</v>
      </c>
      <c r="AD726" s="34"/>
      <c r="AE726" s="34"/>
      <c r="AF726" s="34">
        <v>355000</v>
      </c>
      <c r="AG726" s="34"/>
      <c r="AH726" s="34"/>
      <c r="AI726" s="176">
        <v>0</v>
      </c>
    </row>
    <row r="727" spans="1:35" s="3" customFormat="1" ht="38.25" hidden="1">
      <c r="A727" s="10" t="s">
        <v>77</v>
      </c>
      <c r="B727" s="95" t="s">
        <v>312</v>
      </c>
      <c r="C727" s="96" t="s">
        <v>127</v>
      </c>
      <c r="D727" s="88">
        <v>1</v>
      </c>
      <c r="E727" s="88">
        <v>11</v>
      </c>
      <c r="F727" s="88"/>
      <c r="G727" s="88">
        <v>902</v>
      </c>
      <c r="H727" s="88">
        <v>12520</v>
      </c>
      <c r="I727" s="88">
        <v>81850</v>
      </c>
      <c r="J727" s="89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>
        <f>AC728</f>
        <v>0</v>
      </c>
      <c r="AD727" s="37"/>
      <c r="AE727" s="37"/>
      <c r="AF727" s="42"/>
      <c r="AG727" s="42"/>
      <c r="AH727" s="42"/>
      <c r="AI727" s="42"/>
    </row>
    <row r="728" spans="1:35" s="3" customFormat="1" ht="38.25" hidden="1">
      <c r="A728" s="9" t="s">
        <v>133</v>
      </c>
      <c r="B728" s="99" t="s">
        <v>133</v>
      </c>
      <c r="C728" s="84" t="s">
        <v>127</v>
      </c>
      <c r="D728" s="85">
        <v>1</v>
      </c>
      <c r="E728" s="85">
        <v>11</v>
      </c>
      <c r="F728" s="85"/>
      <c r="G728" s="85">
        <v>902</v>
      </c>
      <c r="H728" s="85">
        <v>12520</v>
      </c>
      <c r="I728" s="85">
        <v>81850</v>
      </c>
      <c r="J728" s="100">
        <v>200</v>
      </c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>
        <f>AC729</f>
        <v>0</v>
      </c>
      <c r="AD728" s="34"/>
      <c r="AE728" s="34"/>
      <c r="AF728" s="47"/>
      <c r="AG728" s="47"/>
      <c r="AH728" s="47"/>
      <c r="AI728" s="47"/>
    </row>
    <row r="729" spans="1:35" s="3" customFormat="1" ht="38.25" hidden="1">
      <c r="A729" s="9" t="s">
        <v>13</v>
      </c>
      <c r="B729" s="99" t="s">
        <v>13</v>
      </c>
      <c r="C729" s="84" t="s">
        <v>127</v>
      </c>
      <c r="D729" s="85">
        <v>1</v>
      </c>
      <c r="E729" s="85">
        <v>11</v>
      </c>
      <c r="F729" s="85"/>
      <c r="G729" s="85">
        <v>902</v>
      </c>
      <c r="H729" s="85">
        <v>12520</v>
      </c>
      <c r="I729" s="85">
        <v>81850</v>
      </c>
      <c r="J729" s="100">
        <v>240</v>
      </c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>
        <f>AC730</f>
        <v>0</v>
      </c>
      <c r="AD729" s="34"/>
      <c r="AE729" s="34"/>
      <c r="AF729" s="47"/>
      <c r="AG729" s="47"/>
      <c r="AH729" s="47"/>
      <c r="AI729" s="47"/>
    </row>
    <row r="730" spans="1:35" s="3" customFormat="1" ht="38.25" hidden="1">
      <c r="A730" s="9" t="s">
        <v>134</v>
      </c>
      <c r="B730" s="99" t="s">
        <v>134</v>
      </c>
      <c r="C730" s="84" t="s">
        <v>127</v>
      </c>
      <c r="D730" s="85">
        <v>1</v>
      </c>
      <c r="E730" s="85">
        <v>11</v>
      </c>
      <c r="F730" s="85"/>
      <c r="G730" s="85">
        <v>902</v>
      </c>
      <c r="H730" s="85">
        <v>12520</v>
      </c>
      <c r="I730" s="85">
        <v>81850</v>
      </c>
      <c r="J730" s="100">
        <v>244</v>
      </c>
      <c r="K730" s="34"/>
      <c r="L730" s="34">
        <v>4477247.16</v>
      </c>
      <c r="M730" s="34"/>
      <c r="N730" s="34">
        <v>-225647.75</v>
      </c>
      <c r="O730" s="34"/>
      <c r="P730" s="34"/>
      <c r="Q730" s="34"/>
      <c r="R730" s="34"/>
      <c r="S730" s="34"/>
      <c r="T730" s="34">
        <v>-367154.41</v>
      </c>
      <c r="U730" s="34"/>
      <c r="V730" s="34"/>
      <c r="W730" s="34"/>
      <c r="X730" s="34"/>
      <c r="Y730" s="34"/>
      <c r="Z730" s="34"/>
      <c r="AA730" s="34"/>
      <c r="AB730" s="34"/>
      <c r="AC730" s="34">
        <v>0</v>
      </c>
      <c r="AD730" s="34"/>
      <c r="AE730" s="34"/>
      <c r="AF730" s="47"/>
      <c r="AG730" s="47"/>
      <c r="AH730" s="47"/>
      <c r="AI730" s="47"/>
    </row>
    <row r="731" spans="1:35" s="3" customFormat="1" ht="51" hidden="1">
      <c r="A731" s="9" t="s">
        <v>239</v>
      </c>
      <c r="B731" s="99" t="s">
        <v>239</v>
      </c>
      <c r="C731" s="84" t="s">
        <v>127</v>
      </c>
      <c r="D731" s="85">
        <v>1</v>
      </c>
      <c r="E731" s="85">
        <v>11</v>
      </c>
      <c r="F731" s="85">
        <v>1</v>
      </c>
      <c r="G731" s="85">
        <v>902</v>
      </c>
      <c r="H731" s="85" t="s">
        <v>240</v>
      </c>
      <c r="I731" s="85" t="s">
        <v>240</v>
      </c>
      <c r="J731" s="14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>
        <f>AC732</f>
        <v>0</v>
      </c>
      <c r="AD731" s="34"/>
      <c r="AE731" s="34"/>
      <c r="AF731" s="47"/>
      <c r="AG731" s="47"/>
      <c r="AH731" s="47"/>
      <c r="AI731" s="47"/>
    </row>
    <row r="732" spans="1:35" s="3" customFormat="1" ht="38.25" hidden="1">
      <c r="A732" s="5" t="s">
        <v>133</v>
      </c>
      <c r="B732" s="99" t="s">
        <v>133</v>
      </c>
      <c r="C732" s="84" t="s">
        <v>127</v>
      </c>
      <c r="D732" s="85">
        <v>1</v>
      </c>
      <c r="E732" s="85">
        <v>11</v>
      </c>
      <c r="F732" s="85">
        <v>1</v>
      </c>
      <c r="G732" s="85">
        <v>902</v>
      </c>
      <c r="H732" s="85" t="s">
        <v>240</v>
      </c>
      <c r="I732" s="85" t="s">
        <v>240</v>
      </c>
      <c r="J732" s="172">
        <v>200</v>
      </c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>
        <f>AC733</f>
        <v>0</v>
      </c>
      <c r="AD732" s="34"/>
      <c r="AE732" s="34"/>
      <c r="AF732" s="47"/>
      <c r="AG732" s="47"/>
      <c r="AH732" s="47"/>
      <c r="AI732" s="47"/>
    </row>
    <row r="733" spans="1:35" s="3" customFormat="1" ht="38.25" hidden="1">
      <c r="A733" s="5" t="s">
        <v>13</v>
      </c>
      <c r="B733" s="99" t="s">
        <v>13</v>
      </c>
      <c r="C733" s="84" t="s">
        <v>127</v>
      </c>
      <c r="D733" s="85">
        <v>1</v>
      </c>
      <c r="E733" s="85">
        <v>11</v>
      </c>
      <c r="F733" s="85">
        <v>1</v>
      </c>
      <c r="G733" s="85">
        <v>902</v>
      </c>
      <c r="H733" s="85" t="s">
        <v>240</v>
      </c>
      <c r="I733" s="85" t="s">
        <v>240</v>
      </c>
      <c r="J733" s="172">
        <v>240</v>
      </c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>
        <f>AC734</f>
        <v>0</v>
      </c>
      <c r="AD733" s="34"/>
      <c r="AE733" s="34"/>
      <c r="AF733" s="47"/>
      <c r="AG733" s="47"/>
      <c r="AH733" s="47"/>
      <c r="AI733" s="47"/>
    </row>
    <row r="734" spans="1:35" s="3" customFormat="1" ht="38.25" hidden="1">
      <c r="A734" s="9" t="s">
        <v>134</v>
      </c>
      <c r="B734" s="99" t="s">
        <v>134</v>
      </c>
      <c r="C734" s="84" t="s">
        <v>127</v>
      </c>
      <c r="D734" s="85">
        <v>1</v>
      </c>
      <c r="E734" s="85">
        <v>11</v>
      </c>
      <c r="F734" s="85">
        <v>1</v>
      </c>
      <c r="G734" s="85">
        <v>902</v>
      </c>
      <c r="H734" s="85" t="s">
        <v>240</v>
      </c>
      <c r="I734" s="85" t="s">
        <v>240</v>
      </c>
      <c r="J734" s="172">
        <v>244</v>
      </c>
      <c r="K734" s="34"/>
      <c r="L734" s="34"/>
      <c r="M734" s="34"/>
      <c r="N734" s="34"/>
      <c r="O734" s="34">
        <v>2500000</v>
      </c>
      <c r="P734" s="34">
        <v>-2500000</v>
      </c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>
        <f>O734+P734</f>
        <v>0</v>
      </c>
      <c r="AD734" s="34"/>
      <c r="AE734" s="34"/>
      <c r="AF734" s="47"/>
      <c r="AG734" s="47"/>
      <c r="AH734" s="47"/>
      <c r="AI734" s="47"/>
    </row>
    <row r="735" spans="1:35" s="3" customFormat="1" ht="38.25" hidden="1">
      <c r="A735" s="5" t="s">
        <v>133</v>
      </c>
      <c r="B735" s="99" t="s">
        <v>133</v>
      </c>
      <c r="C735" s="84" t="s">
        <v>127</v>
      </c>
      <c r="D735" s="85">
        <v>1</v>
      </c>
      <c r="E735" s="85">
        <v>11</v>
      </c>
      <c r="F735" s="85">
        <v>1</v>
      </c>
      <c r="G735" s="85">
        <v>902</v>
      </c>
      <c r="H735" s="85" t="s">
        <v>250</v>
      </c>
      <c r="I735" s="85" t="s">
        <v>250</v>
      </c>
      <c r="J735" s="172">
        <v>200</v>
      </c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>
        <f>AC736</f>
        <v>0</v>
      </c>
      <c r="AD735" s="34"/>
      <c r="AE735" s="34"/>
      <c r="AF735" s="47"/>
      <c r="AG735" s="47"/>
      <c r="AH735" s="47"/>
      <c r="AI735" s="47"/>
    </row>
    <row r="736" spans="1:35" s="3" customFormat="1" ht="38.25" hidden="1">
      <c r="A736" s="5" t="s">
        <v>13</v>
      </c>
      <c r="B736" s="99" t="s">
        <v>13</v>
      </c>
      <c r="C736" s="84" t="s">
        <v>127</v>
      </c>
      <c r="D736" s="85">
        <v>1</v>
      </c>
      <c r="E736" s="85">
        <v>11</v>
      </c>
      <c r="F736" s="85">
        <v>1</v>
      </c>
      <c r="G736" s="85">
        <v>902</v>
      </c>
      <c r="H736" s="85" t="s">
        <v>250</v>
      </c>
      <c r="I736" s="85" t="s">
        <v>250</v>
      </c>
      <c r="J736" s="172">
        <v>240</v>
      </c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>
        <f>AC737</f>
        <v>0</v>
      </c>
      <c r="AD736" s="34"/>
      <c r="AE736" s="34"/>
      <c r="AF736" s="47"/>
      <c r="AG736" s="47"/>
      <c r="AH736" s="47"/>
      <c r="AI736" s="47"/>
    </row>
    <row r="737" spans="1:35" s="3" customFormat="1" ht="38.25" hidden="1">
      <c r="A737" s="9" t="s">
        <v>134</v>
      </c>
      <c r="B737" s="99" t="s">
        <v>134</v>
      </c>
      <c r="C737" s="84" t="s">
        <v>127</v>
      </c>
      <c r="D737" s="85">
        <v>1</v>
      </c>
      <c r="E737" s="85">
        <v>11</v>
      </c>
      <c r="F737" s="85">
        <v>1</v>
      </c>
      <c r="G737" s="85">
        <v>902</v>
      </c>
      <c r="H737" s="85" t="s">
        <v>250</v>
      </c>
      <c r="I737" s="85" t="s">
        <v>250</v>
      </c>
      <c r="J737" s="172">
        <v>244</v>
      </c>
      <c r="K737" s="34"/>
      <c r="L737" s="34"/>
      <c r="M737" s="34"/>
      <c r="N737" s="34"/>
      <c r="O737" s="34">
        <v>29951451.73</v>
      </c>
      <c r="P737" s="34">
        <v>-29951451.73</v>
      </c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>
        <f>O737+P737</f>
        <v>0</v>
      </c>
      <c r="AD737" s="34"/>
      <c r="AE737" s="34"/>
      <c r="AF737" s="47"/>
      <c r="AG737" s="47"/>
      <c r="AH737" s="47"/>
      <c r="AI737" s="47"/>
    </row>
    <row r="738" spans="1:35" s="3" customFormat="1" ht="38.25">
      <c r="A738" s="9"/>
      <c r="B738" s="87" t="s">
        <v>349</v>
      </c>
      <c r="C738" s="84" t="s">
        <v>127</v>
      </c>
      <c r="D738" s="85">
        <v>1</v>
      </c>
      <c r="E738" s="85">
        <v>11</v>
      </c>
      <c r="F738" s="85"/>
      <c r="G738" s="85">
        <v>902</v>
      </c>
      <c r="H738" s="85" t="s">
        <v>212</v>
      </c>
      <c r="I738" s="85">
        <v>11270</v>
      </c>
      <c r="J738" s="180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47">
        <f>AF739</f>
        <v>6745000</v>
      </c>
      <c r="AG738" s="47"/>
      <c r="AH738" s="47"/>
      <c r="AI738" s="47"/>
    </row>
    <row r="739" spans="1:35" s="3" customFormat="1" ht="38.25">
      <c r="A739" s="9"/>
      <c r="B739" s="99" t="s">
        <v>141</v>
      </c>
      <c r="C739" s="84" t="s">
        <v>127</v>
      </c>
      <c r="D739" s="85">
        <v>1</v>
      </c>
      <c r="E739" s="85">
        <v>11</v>
      </c>
      <c r="F739" s="85"/>
      <c r="G739" s="85">
        <v>902</v>
      </c>
      <c r="H739" s="85" t="s">
        <v>212</v>
      </c>
      <c r="I739" s="85">
        <v>11270</v>
      </c>
      <c r="J739" s="180">
        <v>400</v>
      </c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47">
        <f>AF741</f>
        <v>6745000</v>
      </c>
      <c r="AG739" s="47"/>
      <c r="AH739" s="47"/>
      <c r="AI739" s="47"/>
    </row>
    <row r="740" spans="1:35" s="3" customFormat="1" ht="12.75">
      <c r="A740" s="9"/>
      <c r="B740" s="99" t="s">
        <v>44</v>
      </c>
      <c r="C740" s="84" t="s">
        <v>127</v>
      </c>
      <c r="D740" s="85">
        <v>1</v>
      </c>
      <c r="E740" s="85">
        <v>11</v>
      </c>
      <c r="F740" s="85"/>
      <c r="G740" s="85">
        <v>902</v>
      </c>
      <c r="H740" s="85" t="s">
        <v>212</v>
      </c>
      <c r="I740" s="85">
        <v>11270</v>
      </c>
      <c r="J740" s="180">
        <v>410</v>
      </c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47"/>
      <c r="AG740" s="47"/>
      <c r="AH740" s="47"/>
      <c r="AI740" s="47"/>
    </row>
    <row r="741" spans="1:35" s="3" customFormat="1" ht="51">
      <c r="A741" s="9"/>
      <c r="B741" s="99" t="s">
        <v>84</v>
      </c>
      <c r="C741" s="84" t="s">
        <v>127</v>
      </c>
      <c r="D741" s="85">
        <v>1</v>
      </c>
      <c r="E741" s="85">
        <v>11</v>
      </c>
      <c r="F741" s="85"/>
      <c r="G741" s="85">
        <v>902</v>
      </c>
      <c r="H741" s="85" t="s">
        <v>212</v>
      </c>
      <c r="I741" s="85">
        <v>11270</v>
      </c>
      <c r="J741" s="180">
        <v>414</v>
      </c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>
        <v>6745000</v>
      </c>
      <c r="AE741" s="34"/>
      <c r="AF741" s="47">
        <f>AD741</f>
        <v>6745000</v>
      </c>
      <c r="AG741" s="47"/>
      <c r="AH741" s="47"/>
      <c r="AI741" s="47"/>
    </row>
    <row r="742" spans="1:35" ht="81" customHeight="1">
      <c r="A742" s="6" t="s">
        <v>233</v>
      </c>
      <c r="B742" s="87" t="s">
        <v>233</v>
      </c>
      <c r="C742" s="96" t="s">
        <v>127</v>
      </c>
      <c r="D742" s="88">
        <v>2</v>
      </c>
      <c r="E742" s="88"/>
      <c r="F742" s="88"/>
      <c r="G742" s="88"/>
      <c r="H742" s="88"/>
      <c r="I742" s="88"/>
      <c r="J742" s="89"/>
      <c r="K742" s="37">
        <f>K744</f>
        <v>7909874.41</v>
      </c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>
        <f>AC744</f>
        <v>1196745.97</v>
      </c>
      <c r="AD742" s="37"/>
      <c r="AE742" s="37"/>
      <c r="AF742" s="37">
        <f>AF744</f>
        <v>1000000</v>
      </c>
      <c r="AG742" s="37"/>
      <c r="AH742" s="37"/>
      <c r="AI742" s="37">
        <f>AI744</f>
        <v>1000000</v>
      </c>
    </row>
    <row r="743" spans="1:35" ht="188.25" customHeight="1">
      <c r="A743" s="6" t="s">
        <v>181</v>
      </c>
      <c r="B743" s="87" t="s">
        <v>181</v>
      </c>
      <c r="C743" s="96" t="s">
        <v>127</v>
      </c>
      <c r="D743" s="88">
        <v>2</v>
      </c>
      <c r="E743" s="88">
        <v>11</v>
      </c>
      <c r="F743" s="85"/>
      <c r="G743" s="88"/>
      <c r="H743" s="88"/>
      <c r="I743" s="88"/>
      <c r="J743" s="89"/>
      <c r="K743" s="37">
        <f>K744</f>
        <v>7909874.41</v>
      </c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>
        <f>AC744</f>
        <v>1196745.97</v>
      </c>
      <c r="AD743" s="37"/>
      <c r="AE743" s="37"/>
      <c r="AF743" s="37">
        <f>AF744</f>
        <v>1000000</v>
      </c>
      <c r="AG743" s="37"/>
      <c r="AH743" s="37"/>
      <c r="AI743" s="37">
        <f>AI744</f>
        <v>1000000</v>
      </c>
    </row>
    <row r="744" spans="1:35" ht="33" customHeight="1">
      <c r="A744" s="6" t="s">
        <v>41</v>
      </c>
      <c r="B744" s="87" t="s">
        <v>41</v>
      </c>
      <c r="C744" s="96" t="s">
        <v>127</v>
      </c>
      <c r="D744" s="88">
        <v>2</v>
      </c>
      <c r="E744" s="88">
        <v>11</v>
      </c>
      <c r="F744" s="88">
        <v>1</v>
      </c>
      <c r="G744" s="88">
        <v>902</v>
      </c>
      <c r="H744" s="88"/>
      <c r="I744" s="88"/>
      <c r="J744" s="89"/>
      <c r="K744" s="37">
        <f>K745</f>
        <v>7909874.41</v>
      </c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>
        <f>AC745</f>
        <v>1196745.97</v>
      </c>
      <c r="AD744" s="37"/>
      <c r="AE744" s="37"/>
      <c r="AF744" s="37">
        <f>AF745</f>
        <v>1000000</v>
      </c>
      <c r="AG744" s="37"/>
      <c r="AH744" s="37"/>
      <c r="AI744" s="37">
        <f>AI745</f>
        <v>1000000</v>
      </c>
    </row>
    <row r="745" spans="1:35" ht="38.25">
      <c r="A745" s="11" t="s">
        <v>61</v>
      </c>
      <c r="B745" s="95" t="s">
        <v>313</v>
      </c>
      <c r="C745" s="96" t="s">
        <v>127</v>
      </c>
      <c r="D745" s="88">
        <v>2</v>
      </c>
      <c r="E745" s="88">
        <v>11</v>
      </c>
      <c r="F745" s="88">
        <v>1</v>
      </c>
      <c r="G745" s="88">
        <v>902</v>
      </c>
      <c r="H745" s="88">
        <v>11200</v>
      </c>
      <c r="I745" s="88">
        <v>83260</v>
      </c>
      <c r="J745" s="89"/>
      <c r="K745" s="37">
        <f>K746+K749</f>
        <v>7909874.41</v>
      </c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>
        <f>AC746+AC749</f>
        <v>1196745.97</v>
      </c>
      <c r="AD745" s="37"/>
      <c r="AE745" s="37"/>
      <c r="AF745" s="37">
        <f>AF746+AF749</f>
        <v>1000000</v>
      </c>
      <c r="AG745" s="37"/>
      <c r="AH745" s="37"/>
      <c r="AI745" s="37">
        <f>AI746+AI749</f>
        <v>1000000</v>
      </c>
    </row>
    <row r="746" spans="1:35" ht="38.25">
      <c r="A746" s="5" t="s">
        <v>133</v>
      </c>
      <c r="B746" s="99" t="s">
        <v>133</v>
      </c>
      <c r="C746" s="84" t="s">
        <v>127</v>
      </c>
      <c r="D746" s="85">
        <v>2</v>
      </c>
      <c r="E746" s="85">
        <v>11</v>
      </c>
      <c r="F746" s="85">
        <v>1</v>
      </c>
      <c r="G746" s="85">
        <v>902</v>
      </c>
      <c r="H746" s="85">
        <v>11200</v>
      </c>
      <c r="I746" s="85">
        <v>83260</v>
      </c>
      <c r="J746" s="100">
        <v>200</v>
      </c>
      <c r="K746" s="34">
        <f>K747</f>
        <v>7909874.41</v>
      </c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>
        <f>AC747</f>
        <v>1196745.97</v>
      </c>
      <c r="AD746" s="34"/>
      <c r="AE746" s="34"/>
      <c r="AF746" s="34">
        <f>AF747</f>
        <v>1000000</v>
      </c>
      <c r="AG746" s="34"/>
      <c r="AH746" s="34"/>
      <c r="AI746" s="34">
        <f>AI747</f>
        <v>1000000</v>
      </c>
    </row>
    <row r="747" spans="1:35" ht="38.25">
      <c r="A747" s="5" t="s">
        <v>13</v>
      </c>
      <c r="B747" s="99" t="s">
        <v>13</v>
      </c>
      <c r="C747" s="84" t="s">
        <v>127</v>
      </c>
      <c r="D747" s="85">
        <v>2</v>
      </c>
      <c r="E747" s="85">
        <v>11</v>
      </c>
      <c r="F747" s="85">
        <v>1</v>
      </c>
      <c r="G747" s="85">
        <v>902</v>
      </c>
      <c r="H747" s="85">
        <v>11200</v>
      </c>
      <c r="I747" s="85">
        <v>83260</v>
      </c>
      <c r="J747" s="100">
        <v>240</v>
      </c>
      <c r="K747" s="34">
        <f>K748</f>
        <v>7909874.41</v>
      </c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>
        <f>AC748</f>
        <v>1196745.97</v>
      </c>
      <c r="AD747" s="34"/>
      <c r="AE747" s="34"/>
      <c r="AF747" s="34">
        <f>AF748</f>
        <v>1000000</v>
      </c>
      <c r="AG747" s="34"/>
      <c r="AH747" s="34"/>
      <c r="AI747" s="34">
        <f>AI748</f>
        <v>1000000</v>
      </c>
    </row>
    <row r="748" spans="1:35" s="3" customFormat="1" ht="48" customHeight="1">
      <c r="A748" s="9" t="s">
        <v>134</v>
      </c>
      <c r="B748" s="99" t="s">
        <v>134</v>
      </c>
      <c r="C748" s="84" t="s">
        <v>127</v>
      </c>
      <c r="D748" s="85">
        <v>2</v>
      </c>
      <c r="E748" s="85">
        <v>11</v>
      </c>
      <c r="F748" s="85">
        <v>1</v>
      </c>
      <c r="G748" s="85">
        <v>902</v>
      </c>
      <c r="H748" s="85">
        <v>11200</v>
      </c>
      <c r="I748" s="85">
        <v>83260</v>
      </c>
      <c r="J748" s="100">
        <v>244</v>
      </c>
      <c r="K748" s="34">
        <v>7909874.41</v>
      </c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>
        <v>-437475.03</v>
      </c>
      <c r="AA748" s="34"/>
      <c r="AB748" s="34">
        <v>634221</v>
      </c>
      <c r="AC748" s="34">
        <f>1000000+Z748+AB748</f>
        <v>1196745.97</v>
      </c>
      <c r="AD748" s="34"/>
      <c r="AE748" s="34"/>
      <c r="AF748" s="34">
        <v>1000000</v>
      </c>
      <c r="AG748" s="34"/>
      <c r="AH748" s="34"/>
      <c r="AI748" s="34">
        <v>1000000</v>
      </c>
    </row>
    <row r="749" spans="1:35" ht="12.75" hidden="1">
      <c r="A749" s="20" t="s">
        <v>15</v>
      </c>
      <c r="B749" s="54" t="s">
        <v>15</v>
      </c>
      <c r="C749" s="55" t="s">
        <v>127</v>
      </c>
      <c r="D749" s="56">
        <v>2</v>
      </c>
      <c r="E749" s="56">
        <v>11</v>
      </c>
      <c r="F749" s="56">
        <v>1</v>
      </c>
      <c r="G749" s="56">
        <v>902</v>
      </c>
      <c r="H749" s="56">
        <v>11200</v>
      </c>
      <c r="I749" s="56">
        <v>11200</v>
      </c>
      <c r="J749" s="57">
        <v>800</v>
      </c>
      <c r="K749" s="47">
        <f>K750</f>
        <v>0</v>
      </c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>
        <f>AC750</f>
        <v>0</v>
      </c>
      <c r="AD749" s="47"/>
      <c r="AE749" s="47"/>
      <c r="AF749" s="47">
        <f>AF750</f>
        <v>0</v>
      </c>
      <c r="AG749" s="47"/>
      <c r="AH749" s="47"/>
      <c r="AI749" s="47">
        <f>AI750</f>
        <v>0</v>
      </c>
    </row>
    <row r="750" spans="1:35" ht="63.75" hidden="1">
      <c r="A750" s="20" t="s">
        <v>191</v>
      </c>
      <c r="B750" s="54" t="s">
        <v>191</v>
      </c>
      <c r="C750" s="55" t="s">
        <v>127</v>
      </c>
      <c r="D750" s="56">
        <v>2</v>
      </c>
      <c r="E750" s="56">
        <v>11</v>
      </c>
      <c r="F750" s="56">
        <v>1</v>
      </c>
      <c r="G750" s="56">
        <v>902</v>
      </c>
      <c r="H750" s="56">
        <v>11200</v>
      </c>
      <c r="I750" s="56">
        <v>11200</v>
      </c>
      <c r="J750" s="57">
        <v>810</v>
      </c>
      <c r="K750" s="47">
        <v>0</v>
      </c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>
        <v>0</v>
      </c>
      <c r="AD750" s="47"/>
      <c r="AE750" s="47"/>
      <c r="AF750" s="47">
        <v>0</v>
      </c>
      <c r="AG750" s="47"/>
      <c r="AH750" s="47"/>
      <c r="AI750" s="47">
        <v>0</v>
      </c>
    </row>
    <row r="751" spans="1:35" ht="66" customHeight="1">
      <c r="A751" s="6" t="s">
        <v>234</v>
      </c>
      <c r="B751" s="87" t="s">
        <v>234</v>
      </c>
      <c r="C751" s="96" t="s">
        <v>127</v>
      </c>
      <c r="D751" s="88">
        <v>3</v>
      </c>
      <c r="E751" s="88"/>
      <c r="F751" s="88"/>
      <c r="G751" s="88"/>
      <c r="H751" s="88"/>
      <c r="I751" s="88"/>
      <c r="J751" s="89"/>
      <c r="K751" s="37">
        <f>K754</f>
        <v>9287560.5</v>
      </c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>
        <f>AC752</f>
        <v>42281468.86</v>
      </c>
      <c r="AD751" s="37"/>
      <c r="AE751" s="37"/>
      <c r="AF751" s="37">
        <f>AF752</f>
        <v>14952523</v>
      </c>
      <c r="AG751" s="37"/>
      <c r="AH751" s="37"/>
      <c r="AI751" s="37">
        <f>AI752</f>
        <v>14892523</v>
      </c>
    </row>
    <row r="752" spans="1:35" ht="25.5">
      <c r="A752" s="6" t="s">
        <v>182</v>
      </c>
      <c r="B752" s="87" t="s">
        <v>182</v>
      </c>
      <c r="C752" s="96" t="s">
        <v>127</v>
      </c>
      <c r="D752" s="88">
        <v>3</v>
      </c>
      <c r="E752" s="88">
        <v>11</v>
      </c>
      <c r="F752" s="88"/>
      <c r="G752" s="88"/>
      <c r="H752" s="88"/>
      <c r="I752" s="88"/>
      <c r="J752" s="89"/>
      <c r="K752" s="37">
        <f>K753</f>
        <v>9287560.5</v>
      </c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>
        <f>AC753</f>
        <v>42281468.86</v>
      </c>
      <c r="AD752" s="37"/>
      <c r="AE752" s="37"/>
      <c r="AF752" s="37">
        <f>AF753</f>
        <v>14952523</v>
      </c>
      <c r="AG752" s="37"/>
      <c r="AH752" s="37"/>
      <c r="AI752" s="37">
        <f>AI753</f>
        <v>14892523</v>
      </c>
    </row>
    <row r="753" spans="1:35" ht="12.75">
      <c r="A753" s="6" t="s">
        <v>41</v>
      </c>
      <c r="B753" s="87" t="s">
        <v>41</v>
      </c>
      <c r="C753" s="96" t="s">
        <v>127</v>
      </c>
      <c r="D753" s="88">
        <v>3</v>
      </c>
      <c r="E753" s="88">
        <v>11</v>
      </c>
      <c r="F753" s="88">
        <v>1</v>
      </c>
      <c r="G753" s="88">
        <v>902</v>
      </c>
      <c r="H753" s="88"/>
      <c r="I753" s="88"/>
      <c r="J753" s="89"/>
      <c r="K753" s="37">
        <f>K754</f>
        <v>9287560.5</v>
      </c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>
        <f>AC754+AC768+AC764</f>
        <v>42281468.86</v>
      </c>
      <c r="AD753" s="37"/>
      <c r="AE753" s="37"/>
      <c r="AF753" s="37">
        <f>AF754+AF768+AF764</f>
        <v>14952523</v>
      </c>
      <c r="AG753" s="37"/>
      <c r="AH753" s="37"/>
      <c r="AI753" s="37">
        <f>AI754+AI768+AI764</f>
        <v>14892523</v>
      </c>
    </row>
    <row r="754" spans="1:35" ht="29.25" customHeight="1">
      <c r="A754" s="15" t="s">
        <v>140</v>
      </c>
      <c r="B754" s="95" t="s">
        <v>314</v>
      </c>
      <c r="C754" s="96" t="s">
        <v>127</v>
      </c>
      <c r="D754" s="88">
        <v>3</v>
      </c>
      <c r="E754" s="88">
        <v>11</v>
      </c>
      <c r="F754" s="88">
        <v>1</v>
      </c>
      <c r="G754" s="88">
        <v>902</v>
      </c>
      <c r="H754" s="88">
        <v>12320</v>
      </c>
      <c r="I754" s="88">
        <v>81660</v>
      </c>
      <c r="J754" s="93"/>
      <c r="K754" s="37">
        <f>K755</f>
        <v>9287560.5</v>
      </c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37">
        <f>AC755+AC758+AC761</f>
        <v>21628849.44</v>
      </c>
      <c r="AD754" s="37"/>
      <c r="AE754" s="37"/>
      <c r="AF754" s="37">
        <f>AF755</f>
        <v>12788493</v>
      </c>
      <c r="AG754" s="37"/>
      <c r="AH754" s="37"/>
      <c r="AI754" s="37">
        <f>AI755</f>
        <v>12728493</v>
      </c>
    </row>
    <row r="755" spans="1:35" ht="38.25">
      <c r="A755" s="9" t="s">
        <v>133</v>
      </c>
      <c r="B755" s="99" t="s">
        <v>133</v>
      </c>
      <c r="C755" s="84" t="s">
        <v>127</v>
      </c>
      <c r="D755" s="85">
        <v>3</v>
      </c>
      <c r="E755" s="85">
        <v>11</v>
      </c>
      <c r="F755" s="85">
        <v>1</v>
      </c>
      <c r="G755" s="85">
        <v>902</v>
      </c>
      <c r="H755" s="85">
        <v>12320</v>
      </c>
      <c r="I755" s="85">
        <v>81660</v>
      </c>
      <c r="J755" s="100">
        <v>200</v>
      </c>
      <c r="K755" s="34">
        <f>K756</f>
        <v>9287560.5</v>
      </c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>
        <f>AC756</f>
        <v>19628849.44</v>
      </c>
      <c r="AD755" s="34"/>
      <c r="AE755" s="34"/>
      <c r="AF755" s="34">
        <f>AF756</f>
        <v>12788493</v>
      </c>
      <c r="AG755" s="34"/>
      <c r="AH755" s="34"/>
      <c r="AI755" s="34">
        <f>AI756</f>
        <v>12728493</v>
      </c>
    </row>
    <row r="756" spans="1:35" ht="38.25">
      <c r="A756" s="9" t="s">
        <v>13</v>
      </c>
      <c r="B756" s="99" t="s">
        <v>13</v>
      </c>
      <c r="C756" s="84" t="s">
        <v>127</v>
      </c>
      <c r="D756" s="85">
        <v>3</v>
      </c>
      <c r="E756" s="85">
        <v>11</v>
      </c>
      <c r="F756" s="85">
        <v>1</v>
      </c>
      <c r="G756" s="85">
        <v>902</v>
      </c>
      <c r="H756" s="85">
        <v>12320</v>
      </c>
      <c r="I756" s="85">
        <v>81660</v>
      </c>
      <c r="J756" s="100">
        <v>240</v>
      </c>
      <c r="K756" s="34">
        <f>K757</f>
        <v>9287560.5</v>
      </c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>
        <f>AC757</f>
        <v>19628849.44</v>
      </c>
      <c r="AD756" s="34"/>
      <c r="AE756" s="34"/>
      <c r="AF756" s="34">
        <f>AF757</f>
        <v>12788493</v>
      </c>
      <c r="AG756" s="34"/>
      <c r="AH756" s="34"/>
      <c r="AI756" s="34">
        <f>AI757</f>
        <v>12728493</v>
      </c>
    </row>
    <row r="757" spans="1:35" s="3" customFormat="1" ht="53.25" customHeight="1">
      <c r="A757" s="9" t="s">
        <v>134</v>
      </c>
      <c r="B757" s="99" t="s">
        <v>134</v>
      </c>
      <c r="C757" s="84" t="s">
        <v>127</v>
      </c>
      <c r="D757" s="85">
        <v>3</v>
      </c>
      <c r="E757" s="85">
        <v>11</v>
      </c>
      <c r="F757" s="85">
        <v>1</v>
      </c>
      <c r="G757" s="85">
        <v>902</v>
      </c>
      <c r="H757" s="85">
        <v>12320</v>
      </c>
      <c r="I757" s="85">
        <v>81660</v>
      </c>
      <c r="J757" s="100">
        <v>244</v>
      </c>
      <c r="K757" s="34">
        <v>9287560.5</v>
      </c>
      <c r="L757" s="34">
        <v>5324731.35</v>
      </c>
      <c r="M757" s="34"/>
      <c r="N757" s="34">
        <v>-1936300</v>
      </c>
      <c r="O757" s="34">
        <v>650424.37</v>
      </c>
      <c r="P757" s="34">
        <v>320000</v>
      </c>
      <c r="Q757" s="34">
        <v>755452.63</v>
      </c>
      <c r="R757" s="34">
        <v>236364.6</v>
      </c>
      <c r="S757" s="34"/>
      <c r="T757" s="34">
        <v>1534728.8</v>
      </c>
      <c r="U757" s="34">
        <v>-2189228.8</v>
      </c>
      <c r="V757" s="34"/>
      <c r="W757" s="34"/>
      <c r="X757" s="34"/>
      <c r="Y757" s="34"/>
      <c r="Z757" s="34">
        <v>6800356.44</v>
      </c>
      <c r="AA757" s="34"/>
      <c r="AB757" s="34"/>
      <c r="AC757" s="34">
        <f>12828493+Z757</f>
        <v>19628849.44</v>
      </c>
      <c r="AD757" s="34"/>
      <c r="AE757" s="34"/>
      <c r="AF757" s="34">
        <v>12788493</v>
      </c>
      <c r="AG757" s="34"/>
      <c r="AH757" s="34"/>
      <c r="AI757" s="34">
        <v>12728493</v>
      </c>
    </row>
    <row r="758" spans="1:35" s="3" customFormat="1" ht="38.25" hidden="1">
      <c r="A758" s="38" t="s">
        <v>258</v>
      </c>
      <c r="B758" s="128" t="s">
        <v>258</v>
      </c>
      <c r="C758" s="84" t="s">
        <v>127</v>
      </c>
      <c r="D758" s="85">
        <v>3</v>
      </c>
      <c r="E758" s="85">
        <v>11</v>
      </c>
      <c r="F758" s="85">
        <v>1</v>
      </c>
      <c r="G758" s="85">
        <v>902</v>
      </c>
      <c r="H758" s="85">
        <v>12320</v>
      </c>
      <c r="I758" s="85">
        <v>81660</v>
      </c>
      <c r="J758" s="100">
        <v>600</v>
      </c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>
        <f>AC759</f>
        <v>0</v>
      </c>
      <c r="AD758" s="34"/>
      <c r="AE758" s="34"/>
      <c r="AF758" s="34"/>
      <c r="AG758" s="34"/>
      <c r="AH758" s="34"/>
      <c r="AI758" s="34"/>
    </row>
    <row r="759" spans="1:35" s="3" customFormat="1" ht="51" hidden="1">
      <c r="A759" s="38" t="s">
        <v>262</v>
      </c>
      <c r="B759" s="128" t="s">
        <v>262</v>
      </c>
      <c r="C759" s="84" t="s">
        <v>127</v>
      </c>
      <c r="D759" s="85">
        <v>3</v>
      </c>
      <c r="E759" s="85">
        <v>11</v>
      </c>
      <c r="F759" s="85">
        <v>1</v>
      </c>
      <c r="G759" s="85">
        <v>902</v>
      </c>
      <c r="H759" s="85">
        <v>12320</v>
      </c>
      <c r="I759" s="85">
        <v>81660</v>
      </c>
      <c r="J759" s="100">
        <v>630</v>
      </c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>
        <f>AC760</f>
        <v>0</v>
      </c>
      <c r="AD759" s="34"/>
      <c r="AE759" s="34"/>
      <c r="AF759" s="34"/>
      <c r="AG759" s="34"/>
      <c r="AH759" s="34"/>
      <c r="AI759" s="34"/>
    </row>
    <row r="760" spans="1:35" s="3" customFormat="1" ht="63.75" hidden="1">
      <c r="A760" s="38" t="s">
        <v>263</v>
      </c>
      <c r="B760" s="128" t="s">
        <v>263</v>
      </c>
      <c r="C760" s="84" t="s">
        <v>127</v>
      </c>
      <c r="D760" s="85">
        <v>3</v>
      </c>
      <c r="E760" s="85">
        <v>11</v>
      </c>
      <c r="F760" s="85">
        <v>1</v>
      </c>
      <c r="G760" s="85">
        <v>902</v>
      </c>
      <c r="H760" s="85">
        <v>12320</v>
      </c>
      <c r="I760" s="85">
        <v>81660</v>
      </c>
      <c r="J760" s="100">
        <v>631</v>
      </c>
      <c r="K760" s="34"/>
      <c r="L760" s="34"/>
      <c r="M760" s="34"/>
      <c r="N760" s="34"/>
      <c r="O760" s="34"/>
      <c r="P760" s="34"/>
      <c r="Q760" s="34">
        <v>2631579</v>
      </c>
      <c r="R760" s="34">
        <v>-2631579</v>
      </c>
      <c r="S760" s="34" t="s">
        <v>268</v>
      </c>
      <c r="T760" s="34"/>
      <c r="U760" s="34"/>
      <c r="V760" s="34"/>
      <c r="W760" s="34"/>
      <c r="X760" s="34"/>
      <c r="Y760" s="34"/>
      <c r="Z760" s="34"/>
      <c r="AA760" s="34"/>
      <c r="AB760" s="34"/>
      <c r="AC760" s="34">
        <f>Q760+R760</f>
        <v>0</v>
      </c>
      <c r="AD760" s="34"/>
      <c r="AE760" s="34"/>
      <c r="AF760" s="34"/>
      <c r="AG760" s="34"/>
      <c r="AH760" s="34"/>
      <c r="AI760" s="34"/>
    </row>
    <row r="761" spans="1:35" s="44" customFormat="1" ht="12.75">
      <c r="A761" s="25" t="s">
        <v>15</v>
      </c>
      <c r="B761" s="54" t="s">
        <v>15</v>
      </c>
      <c r="C761" s="55" t="s">
        <v>127</v>
      </c>
      <c r="D761" s="56">
        <v>3</v>
      </c>
      <c r="E761" s="56">
        <v>11</v>
      </c>
      <c r="F761" s="56">
        <v>1</v>
      </c>
      <c r="G761" s="56">
        <v>902</v>
      </c>
      <c r="H761" s="56">
        <v>12320</v>
      </c>
      <c r="I761" s="56">
        <v>81660</v>
      </c>
      <c r="J761" s="57">
        <v>800</v>
      </c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>
        <f>AC762</f>
        <v>2000000</v>
      </c>
      <c r="AD761" s="47"/>
      <c r="AE761" s="47"/>
      <c r="AF761" s="47"/>
      <c r="AG761" s="47"/>
      <c r="AH761" s="47"/>
      <c r="AI761" s="47"/>
    </row>
    <row r="762" spans="1:35" s="44" customFormat="1" ht="63.75">
      <c r="A762" s="25" t="s">
        <v>162</v>
      </c>
      <c r="B762" s="54" t="s">
        <v>162</v>
      </c>
      <c r="C762" s="55" t="s">
        <v>127</v>
      </c>
      <c r="D762" s="56">
        <v>3</v>
      </c>
      <c r="E762" s="56">
        <v>11</v>
      </c>
      <c r="F762" s="56">
        <v>1</v>
      </c>
      <c r="G762" s="56">
        <v>902</v>
      </c>
      <c r="H762" s="56">
        <v>12320</v>
      </c>
      <c r="I762" s="56">
        <v>81660</v>
      </c>
      <c r="J762" s="57">
        <v>810</v>
      </c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>
        <f>AC763</f>
        <v>2000000</v>
      </c>
      <c r="AD762" s="47"/>
      <c r="AE762" s="47"/>
      <c r="AF762" s="47"/>
      <c r="AG762" s="47"/>
      <c r="AH762" s="47"/>
      <c r="AI762" s="47"/>
    </row>
    <row r="763" spans="1:35" s="44" customFormat="1" ht="82.5" customHeight="1">
      <c r="A763" s="20" t="s">
        <v>244</v>
      </c>
      <c r="B763" s="54" t="s">
        <v>263</v>
      </c>
      <c r="C763" s="55" t="s">
        <v>127</v>
      </c>
      <c r="D763" s="56">
        <v>3</v>
      </c>
      <c r="E763" s="56">
        <v>11</v>
      </c>
      <c r="F763" s="56">
        <v>1</v>
      </c>
      <c r="G763" s="56">
        <v>902</v>
      </c>
      <c r="H763" s="56">
        <v>12320</v>
      </c>
      <c r="I763" s="56">
        <v>81660</v>
      </c>
      <c r="J763" s="57">
        <v>811</v>
      </c>
      <c r="K763" s="47"/>
      <c r="L763" s="47"/>
      <c r="M763" s="47"/>
      <c r="N763" s="47"/>
      <c r="O763" s="47"/>
      <c r="P763" s="47"/>
      <c r="Q763" s="47"/>
      <c r="R763" s="47">
        <v>2631579</v>
      </c>
      <c r="S763" s="47"/>
      <c r="T763" s="47"/>
      <c r="U763" s="47"/>
      <c r="V763" s="47"/>
      <c r="W763" s="47"/>
      <c r="X763" s="47"/>
      <c r="Y763" s="47"/>
      <c r="Z763" s="47">
        <v>2000000</v>
      </c>
      <c r="AA763" s="47"/>
      <c r="AB763" s="47"/>
      <c r="AC763" s="47">
        <f>Z763</f>
        <v>2000000</v>
      </c>
      <c r="AD763" s="47"/>
      <c r="AE763" s="47"/>
      <c r="AF763" s="47"/>
      <c r="AG763" s="47"/>
      <c r="AH763" s="47"/>
      <c r="AI763" s="47"/>
    </row>
    <row r="764" spans="1:35" s="3" customFormat="1" ht="63.75">
      <c r="A764" s="10" t="s">
        <v>236</v>
      </c>
      <c r="B764" s="63" t="s">
        <v>236</v>
      </c>
      <c r="C764" s="73" t="s">
        <v>127</v>
      </c>
      <c r="D764" s="64">
        <v>3</v>
      </c>
      <c r="E764" s="64">
        <v>11</v>
      </c>
      <c r="F764" s="64">
        <v>1</v>
      </c>
      <c r="G764" s="64">
        <v>902</v>
      </c>
      <c r="H764" s="64">
        <v>16170</v>
      </c>
      <c r="I764" s="64">
        <v>16170</v>
      </c>
      <c r="J764" s="41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>
        <f aca="true" t="shared" si="66" ref="AC764:AF766">AC765</f>
        <v>0</v>
      </c>
      <c r="AD764" s="42"/>
      <c r="AE764" s="42"/>
      <c r="AF764" s="175">
        <f t="shared" si="66"/>
        <v>0</v>
      </c>
      <c r="AG764" s="175"/>
      <c r="AH764" s="175"/>
      <c r="AI764" s="47"/>
    </row>
    <row r="765" spans="1:35" s="3" customFormat="1" ht="38.25">
      <c r="A765" s="9" t="s">
        <v>133</v>
      </c>
      <c r="B765" s="54" t="s">
        <v>133</v>
      </c>
      <c r="C765" s="55" t="s">
        <v>127</v>
      </c>
      <c r="D765" s="56">
        <v>3</v>
      </c>
      <c r="E765" s="56">
        <v>11</v>
      </c>
      <c r="F765" s="56">
        <v>1</v>
      </c>
      <c r="G765" s="56">
        <v>902</v>
      </c>
      <c r="H765" s="56">
        <v>16170</v>
      </c>
      <c r="I765" s="56">
        <v>16170</v>
      </c>
      <c r="J765" s="57">
        <v>200</v>
      </c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>
        <f t="shared" si="66"/>
        <v>0</v>
      </c>
      <c r="AD765" s="47"/>
      <c r="AE765" s="47"/>
      <c r="AF765" s="176">
        <f t="shared" si="66"/>
        <v>0</v>
      </c>
      <c r="AG765" s="176"/>
      <c r="AH765" s="176"/>
      <c r="AI765" s="47"/>
    </row>
    <row r="766" spans="1:35" s="3" customFormat="1" ht="38.25">
      <c r="A766" s="9" t="s">
        <v>13</v>
      </c>
      <c r="B766" s="54" t="s">
        <v>13</v>
      </c>
      <c r="C766" s="55" t="s">
        <v>127</v>
      </c>
      <c r="D766" s="56">
        <v>3</v>
      </c>
      <c r="E766" s="56">
        <v>11</v>
      </c>
      <c r="F766" s="56">
        <v>1</v>
      </c>
      <c r="G766" s="56">
        <v>902</v>
      </c>
      <c r="H766" s="56">
        <v>16170</v>
      </c>
      <c r="I766" s="56">
        <v>16170</v>
      </c>
      <c r="J766" s="57">
        <v>240</v>
      </c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>
        <f t="shared" si="66"/>
        <v>0</v>
      </c>
      <c r="AD766" s="47"/>
      <c r="AE766" s="47"/>
      <c r="AF766" s="176">
        <f t="shared" si="66"/>
        <v>0</v>
      </c>
      <c r="AG766" s="176"/>
      <c r="AH766" s="176"/>
      <c r="AI766" s="47"/>
    </row>
    <row r="767" spans="1:35" s="3" customFormat="1" ht="38.25">
      <c r="A767" s="9" t="s">
        <v>134</v>
      </c>
      <c r="B767" s="54" t="s">
        <v>134</v>
      </c>
      <c r="C767" s="55" t="s">
        <v>127</v>
      </c>
      <c r="D767" s="56">
        <v>3</v>
      </c>
      <c r="E767" s="56">
        <v>11</v>
      </c>
      <c r="F767" s="56">
        <v>1</v>
      </c>
      <c r="G767" s="56">
        <v>902</v>
      </c>
      <c r="H767" s="56">
        <v>16170</v>
      </c>
      <c r="I767" s="56">
        <v>16170</v>
      </c>
      <c r="J767" s="57">
        <v>244</v>
      </c>
      <c r="K767" s="47"/>
      <c r="L767" s="47"/>
      <c r="M767" s="47"/>
      <c r="N767" s="47">
        <v>16691796</v>
      </c>
      <c r="O767" s="47"/>
      <c r="P767" s="47"/>
      <c r="Q767" s="47"/>
      <c r="R767" s="47"/>
      <c r="S767" s="47"/>
      <c r="T767" s="47"/>
      <c r="U767" s="47"/>
      <c r="V767" s="47"/>
      <c r="W767" s="47">
        <v>30000000</v>
      </c>
      <c r="X767" s="47"/>
      <c r="Y767" s="47"/>
      <c r="Z767" s="47">
        <v>-11511410.58</v>
      </c>
      <c r="AA767" s="47"/>
      <c r="AB767" s="47"/>
      <c r="AC767" s="47">
        <v>0</v>
      </c>
      <c r="AD767" s="47"/>
      <c r="AE767" s="47"/>
      <c r="AF767" s="176">
        <v>0</v>
      </c>
      <c r="AG767" s="176"/>
      <c r="AH767" s="176"/>
      <c r="AI767" s="47"/>
    </row>
    <row r="768" spans="1:35" s="3" customFormat="1" ht="67.5" customHeight="1">
      <c r="A768" s="10" t="s">
        <v>236</v>
      </c>
      <c r="B768" s="95" t="s">
        <v>341</v>
      </c>
      <c r="C768" s="96" t="s">
        <v>127</v>
      </c>
      <c r="D768" s="88">
        <v>3</v>
      </c>
      <c r="E768" s="88">
        <v>11</v>
      </c>
      <c r="F768" s="88">
        <v>1</v>
      </c>
      <c r="G768" s="88">
        <v>902</v>
      </c>
      <c r="H768" s="88" t="s">
        <v>237</v>
      </c>
      <c r="I768" s="88" t="s">
        <v>237</v>
      </c>
      <c r="J768" s="89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>
        <f>AC769</f>
        <v>20652619.42</v>
      </c>
      <c r="AD768" s="37"/>
      <c r="AE768" s="37"/>
      <c r="AF768" s="37">
        <f aca="true" t="shared" si="67" ref="AF768:AI770">AF769</f>
        <v>2164030</v>
      </c>
      <c r="AG768" s="37"/>
      <c r="AH768" s="37"/>
      <c r="AI768" s="37">
        <f t="shared" si="67"/>
        <v>2164030</v>
      </c>
    </row>
    <row r="769" spans="1:35" s="3" customFormat="1" ht="38.25">
      <c r="A769" s="9" t="s">
        <v>133</v>
      </c>
      <c r="B769" s="99" t="s">
        <v>133</v>
      </c>
      <c r="C769" s="84" t="s">
        <v>127</v>
      </c>
      <c r="D769" s="85">
        <v>3</v>
      </c>
      <c r="E769" s="85">
        <v>11</v>
      </c>
      <c r="F769" s="85">
        <v>1</v>
      </c>
      <c r="G769" s="85">
        <v>902</v>
      </c>
      <c r="H769" s="85" t="s">
        <v>237</v>
      </c>
      <c r="I769" s="85" t="s">
        <v>237</v>
      </c>
      <c r="J769" s="100">
        <v>200</v>
      </c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>
        <f>AC770</f>
        <v>20652619.42</v>
      </c>
      <c r="AD769" s="34"/>
      <c r="AE769" s="34"/>
      <c r="AF769" s="34">
        <f t="shared" si="67"/>
        <v>2164030</v>
      </c>
      <c r="AG769" s="34"/>
      <c r="AH769" s="34"/>
      <c r="AI769" s="34">
        <f t="shared" si="67"/>
        <v>2164030</v>
      </c>
    </row>
    <row r="770" spans="1:35" s="3" customFormat="1" ht="38.25">
      <c r="A770" s="9" t="s">
        <v>13</v>
      </c>
      <c r="B770" s="99" t="s">
        <v>13</v>
      </c>
      <c r="C770" s="84" t="s">
        <v>127</v>
      </c>
      <c r="D770" s="85">
        <v>3</v>
      </c>
      <c r="E770" s="85">
        <v>11</v>
      </c>
      <c r="F770" s="85">
        <v>1</v>
      </c>
      <c r="G770" s="85">
        <v>902</v>
      </c>
      <c r="H770" s="85" t="s">
        <v>237</v>
      </c>
      <c r="I770" s="85" t="s">
        <v>237</v>
      </c>
      <c r="J770" s="100">
        <v>240</v>
      </c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>
        <f>AC771</f>
        <v>20652619.42</v>
      </c>
      <c r="AD770" s="34"/>
      <c r="AE770" s="34"/>
      <c r="AF770" s="34">
        <f t="shared" si="67"/>
        <v>2164030</v>
      </c>
      <c r="AG770" s="34"/>
      <c r="AH770" s="34"/>
      <c r="AI770" s="34">
        <f t="shared" si="67"/>
        <v>2164030</v>
      </c>
    </row>
    <row r="771" spans="1:35" s="3" customFormat="1" ht="38.25">
      <c r="A771" s="9" t="s">
        <v>134</v>
      </c>
      <c r="B771" s="99" t="s">
        <v>134</v>
      </c>
      <c r="C771" s="84" t="s">
        <v>127</v>
      </c>
      <c r="D771" s="85">
        <v>3</v>
      </c>
      <c r="E771" s="85">
        <v>11</v>
      </c>
      <c r="F771" s="85">
        <v>1</v>
      </c>
      <c r="G771" s="85">
        <v>902</v>
      </c>
      <c r="H771" s="85" t="s">
        <v>237</v>
      </c>
      <c r="I771" s="85" t="s">
        <v>237</v>
      </c>
      <c r="J771" s="100">
        <v>244</v>
      </c>
      <c r="K771" s="34"/>
      <c r="L771" s="34">
        <v>2631579</v>
      </c>
      <c r="M771" s="34"/>
      <c r="N771" s="34">
        <v>1936300</v>
      </c>
      <c r="O771" s="34"/>
      <c r="P771" s="34"/>
      <c r="Q771" s="34">
        <v>-3387031.63</v>
      </c>
      <c r="R771" s="34"/>
      <c r="S771" s="34"/>
      <c r="T771" s="34"/>
      <c r="U771" s="34">
        <v>2943252.4</v>
      </c>
      <c r="V771" s="34"/>
      <c r="W771" s="34"/>
      <c r="X771" s="34"/>
      <c r="Y771" s="34"/>
      <c r="Z771" s="34"/>
      <c r="AA771" s="34"/>
      <c r="AB771" s="34"/>
      <c r="AC771" s="34">
        <v>20652619.42</v>
      </c>
      <c r="AD771" s="34"/>
      <c r="AE771" s="34"/>
      <c r="AF771" s="34">
        <v>2164030</v>
      </c>
      <c r="AG771" s="34"/>
      <c r="AH771" s="34"/>
      <c r="AI771" s="34">
        <v>2164030</v>
      </c>
    </row>
    <row r="772" spans="1:35" s="3" customFormat="1" ht="51">
      <c r="A772" s="10" t="s">
        <v>252</v>
      </c>
      <c r="B772" s="87" t="s">
        <v>342</v>
      </c>
      <c r="C772" s="96" t="s">
        <v>127</v>
      </c>
      <c r="D772" s="88">
        <v>4</v>
      </c>
      <c r="E772" s="88"/>
      <c r="F772" s="88"/>
      <c r="G772" s="88"/>
      <c r="H772" s="88"/>
      <c r="I772" s="88"/>
      <c r="J772" s="89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175">
        <f>AC785+AC777+AC781+AC773</f>
        <v>0</v>
      </c>
      <c r="AD772" s="37"/>
      <c r="AE772" s="37"/>
      <c r="AF772" s="37">
        <f>AF785+AF777+AF781+AF773</f>
        <v>500000</v>
      </c>
      <c r="AG772" s="37"/>
      <c r="AH772" s="37"/>
      <c r="AI772" s="37">
        <f>AI785+AI777+AI781+AI773</f>
        <v>500000</v>
      </c>
    </row>
    <row r="773" spans="1:35" s="44" customFormat="1" ht="38.25" hidden="1">
      <c r="A773" s="23" t="s">
        <v>270</v>
      </c>
      <c r="B773" s="125" t="s">
        <v>315</v>
      </c>
      <c r="C773" s="73" t="s">
        <v>127</v>
      </c>
      <c r="D773" s="64">
        <v>4</v>
      </c>
      <c r="E773" s="64">
        <v>11</v>
      </c>
      <c r="F773" s="64"/>
      <c r="G773" s="64">
        <v>902</v>
      </c>
      <c r="H773" s="64">
        <v>12480</v>
      </c>
      <c r="I773" s="64">
        <v>81890</v>
      </c>
      <c r="J773" s="41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175">
        <f>AC774</f>
        <v>0</v>
      </c>
      <c r="AD773" s="42"/>
      <c r="AE773" s="42"/>
      <c r="AF773" s="47"/>
      <c r="AG773" s="47"/>
      <c r="AH773" s="47"/>
      <c r="AI773" s="47"/>
    </row>
    <row r="774" spans="1:35" s="44" customFormat="1" ht="38.25" hidden="1">
      <c r="A774" s="25" t="s">
        <v>133</v>
      </c>
      <c r="B774" s="54" t="s">
        <v>133</v>
      </c>
      <c r="C774" s="55" t="s">
        <v>127</v>
      </c>
      <c r="D774" s="56">
        <v>4</v>
      </c>
      <c r="E774" s="56">
        <v>11</v>
      </c>
      <c r="F774" s="56"/>
      <c r="G774" s="56">
        <v>902</v>
      </c>
      <c r="H774" s="56">
        <v>12480</v>
      </c>
      <c r="I774" s="56">
        <v>81890</v>
      </c>
      <c r="J774" s="57">
        <v>200</v>
      </c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175">
        <f>AC775</f>
        <v>0</v>
      </c>
      <c r="AD774" s="42"/>
      <c r="AE774" s="42"/>
      <c r="AF774" s="47"/>
      <c r="AG774" s="47"/>
      <c r="AH774" s="47"/>
      <c r="AI774" s="47"/>
    </row>
    <row r="775" spans="1:35" s="44" customFormat="1" ht="38.25" hidden="1">
      <c r="A775" s="25" t="s">
        <v>13</v>
      </c>
      <c r="B775" s="54" t="s">
        <v>13</v>
      </c>
      <c r="C775" s="55" t="s">
        <v>127</v>
      </c>
      <c r="D775" s="56">
        <v>4</v>
      </c>
      <c r="E775" s="56">
        <v>11</v>
      </c>
      <c r="F775" s="56"/>
      <c r="G775" s="56">
        <v>902</v>
      </c>
      <c r="H775" s="56">
        <v>12480</v>
      </c>
      <c r="I775" s="56">
        <v>81890</v>
      </c>
      <c r="J775" s="57">
        <v>240</v>
      </c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175">
        <f>AC776</f>
        <v>0</v>
      </c>
      <c r="AD775" s="42"/>
      <c r="AE775" s="42"/>
      <c r="AF775" s="47"/>
      <c r="AG775" s="47"/>
      <c r="AH775" s="47"/>
      <c r="AI775" s="47"/>
    </row>
    <row r="776" spans="1:35" s="44" customFormat="1" ht="38.25" hidden="1">
      <c r="A776" s="25" t="s">
        <v>134</v>
      </c>
      <c r="B776" s="54" t="s">
        <v>134</v>
      </c>
      <c r="C776" s="55" t="s">
        <v>127</v>
      </c>
      <c r="D776" s="56">
        <v>4</v>
      </c>
      <c r="E776" s="56">
        <v>11</v>
      </c>
      <c r="F776" s="56"/>
      <c r="G776" s="56">
        <v>902</v>
      </c>
      <c r="H776" s="56">
        <v>12480</v>
      </c>
      <c r="I776" s="56">
        <v>81890</v>
      </c>
      <c r="J776" s="57">
        <v>244</v>
      </c>
      <c r="K776" s="42"/>
      <c r="L776" s="42"/>
      <c r="M776" s="42"/>
      <c r="N776" s="42"/>
      <c r="O776" s="42"/>
      <c r="P776" s="42"/>
      <c r="Q776" s="42"/>
      <c r="R776" s="42"/>
      <c r="S776" s="42"/>
      <c r="T776" s="42">
        <v>828463.25</v>
      </c>
      <c r="U776" s="47">
        <v>57000</v>
      </c>
      <c r="V776" s="47"/>
      <c r="W776" s="47"/>
      <c r="X776" s="47"/>
      <c r="Y776" s="47"/>
      <c r="Z776" s="47"/>
      <c r="AA776" s="47"/>
      <c r="AB776" s="47"/>
      <c r="AC776" s="175">
        <v>0</v>
      </c>
      <c r="AD776" s="42"/>
      <c r="AE776" s="42"/>
      <c r="AF776" s="47"/>
      <c r="AG776" s="47"/>
      <c r="AH776" s="47"/>
      <c r="AI776" s="47"/>
    </row>
    <row r="777" spans="1:35" s="3" customFormat="1" ht="63.75" hidden="1">
      <c r="A777" s="10" t="s">
        <v>239</v>
      </c>
      <c r="B777" s="87" t="s">
        <v>239</v>
      </c>
      <c r="C777" s="96" t="s">
        <v>127</v>
      </c>
      <c r="D777" s="88">
        <v>4</v>
      </c>
      <c r="E777" s="88">
        <v>11</v>
      </c>
      <c r="F777" s="88"/>
      <c r="G777" s="88">
        <v>902</v>
      </c>
      <c r="H777" s="88">
        <v>55550</v>
      </c>
      <c r="I777" s="88">
        <v>55550</v>
      </c>
      <c r="J777" s="100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175">
        <f>AC778</f>
        <v>0</v>
      </c>
      <c r="AD777" s="37"/>
      <c r="AE777" s="37"/>
      <c r="AF777" s="34"/>
      <c r="AG777" s="34"/>
      <c r="AH777" s="34"/>
      <c r="AI777" s="34"/>
    </row>
    <row r="778" spans="1:35" s="3" customFormat="1" ht="38.25" hidden="1">
      <c r="A778" s="9" t="s">
        <v>133</v>
      </c>
      <c r="B778" s="99" t="s">
        <v>133</v>
      </c>
      <c r="C778" s="84" t="s">
        <v>127</v>
      </c>
      <c r="D778" s="85">
        <v>4</v>
      </c>
      <c r="E778" s="85">
        <v>11</v>
      </c>
      <c r="F778" s="85"/>
      <c r="G778" s="85">
        <v>902</v>
      </c>
      <c r="H778" s="85">
        <v>55550</v>
      </c>
      <c r="I778" s="85">
        <v>55550</v>
      </c>
      <c r="J778" s="100">
        <v>200</v>
      </c>
      <c r="K778" s="37"/>
      <c r="L778" s="37"/>
      <c r="M778" s="37"/>
      <c r="N778" s="37"/>
      <c r="O778" s="37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176">
        <f>AC779</f>
        <v>0</v>
      </c>
      <c r="AD778" s="34"/>
      <c r="AE778" s="34"/>
      <c r="AF778" s="34"/>
      <c r="AG778" s="34"/>
      <c r="AH778" s="34"/>
      <c r="AI778" s="34"/>
    </row>
    <row r="779" spans="1:35" s="3" customFormat="1" ht="38.25" hidden="1">
      <c r="A779" s="9" t="s">
        <v>13</v>
      </c>
      <c r="B779" s="99" t="s">
        <v>13</v>
      </c>
      <c r="C779" s="84" t="s">
        <v>127</v>
      </c>
      <c r="D779" s="85">
        <v>4</v>
      </c>
      <c r="E779" s="85">
        <v>11</v>
      </c>
      <c r="F779" s="85"/>
      <c r="G779" s="85">
        <v>902</v>
      </c>
      <c r="H779" s="85">
        <v>55550</v>
      </c>
      <c r="I779" s="85">
        <v>55550</v>
      </c>
      <c r="J779" s="100">
        <v>240</v>
      </c>
      <c r="K779" s="37"/>
      <c r="L779" s="37"/>
      <c r="M779" s="37"/>
      <c r="N779" s="37"/>
      <c r="O779" s="37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176">
        <f>AC780</f>
        <v>0</v>
      </c>
      <c r="AD779" s="34"/>
      <c r="AE779" s="34"/>
      <c r="AF779" s="34"/>
      <c r="AG779" s="34"/>
      <c r="AH779" s="34"/>
      <c r="AI779" s="34"/>
    </row>
    <row r="780" spans="1:35" s="3" customFormat="1" ht="38.25" hidden="1">
      <c r="A780" s="9" t="s">
        <v>134</v>
      </c>
      <c r="B780" s="99" t="s">
        <v>134</v>
      </c>
      <c r="C780" s="84" t="s">
        <v>127</v>
      </c>
      <c r="D780" s="85">
        <v>4</v>
      </c>
      <c r="E780" s="85">
        <v>11</v>
      </c>
      <c r="F780" s="85"/>
      <c r="G780" s="85">
        <v>902</v>
      </c>
      <c r="H780" s="85">
        <v>55550</v>
      </c>
      <c r="I780" s="85">
        <v>55550</v>
      </c>
      <c r="J780" s="100">
        <v>244</v>
      </c>
      <c r="K780" s="37"/>
      <c r="L780" s="37"/>
      <c r="M780" s="37"/>
      <c r="N780" s="37"/>
      <c r="O780" s="37"/>
      <c r="P780" s="34">
        <v>75000</v>
      </c>
      <c r="Q780" s="34"/>
      <c r="R780" s="34"/>
      <c r="S780" s="34"/>
      <c r="T780" s="34">
        <v>-75000</v>
      </c>
      <c r="U780" s="34"/>
      <c r="V780" s="34"/>
      <c r="W780" s="34"/>
      <c r="X780" s="34"/>
      <c r="Y780" s="34"/>
      <c r="Z780" s="34"/>
      <c r="AA780" s="34"/>
      <c r="AB780" s="34"/>
      <c r="AC780" s="176">
        <f>P780+T780</f>
        <v>0</v>
      </c>
      <c r="AD780" s="34"/>
      <c r="AE780" s="34"/>
      <c r="AF780" s="34"/>
      <c r="AG780" s="34"/>
      <c r="AH780" s="34"/>
      <c r="AI780" s="34"/>
    </row>
    <row r="781" spans="1:35" s="3" customFormat="1" ht="74.25" customHeight="1">
      <c r="A781" s="10" t="s">
        <v>239</v>
      </c>
      <c r="B781" s="95" t="s">
        <v>316</v>
      </c>
      <c r="C781" s="96" t="s">
        <v>127</v>
      </c>
      <c r="D781" s="88">
        <v>4</v>
      </c>
      <c r="E781" s="88">
        <v>11</v>
      </c>
      <c r="F781" s="88"/>
      <c r="G781" s="88">
        <v>902</v>
      </c>
      <c r="H781" s="88" t="s">
        <v>240</v>
      </c>
      <c r="I781" s="88" t="s">
        <v>240</v>
      </c>
      <c r="J781" s="100"/>
      <c r="K781" s="37"/>
      <c r="L781" s="37"/>
      <c r="M781" s="37"/>
      <c r="N781" s="37"/>
      <c r="O781" s="37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176">
        <f>AC782</f>
        <v>0</v>
      </c>
      <c r="AD781" s="34"/>
      <c r="AE781" s="34"/>
      <c r="AF781" s="34">
        <f>AF782</f>
        <v>500000</v>
      </c>
      <c r="AG781" s="34"/>
      <c r="AH781" s="34"/>
      <c r="AI781" s="34">
        <f>AI782</f>
        <v>500000</v>
      </c>
    </row>
    <row r="782" spans="1:35" s="3" customFormat="1" ht="38.25">
      <c r="A782" s="9" t="s">
        <v>133</v>
      </c>
      <c r="B782" s="99" t="s">
        <v>133</v>
      </c>
      <c r="C782" s="84" t="s">
        <v>127</v>
      </c>
      <c r="D782" s="85">
        <v>4</v>
      </c>
      <c r="E782" s="85">
        <v>11</v>
      </c>
      <c r="F782" s="85"/>
      <c r="G782" s="85">
        <v>902</v>
      </c>
      <c r="H782" s="85" t="s">
        <v>240</v>
      </c>
      <c r="I782" s="85" t="s">
        <v>240</v>
      </c>
      <c r="J782" s="100">
        <v>200</v>
      </c>
      <c r="K782" s="37"/>
      <c r="L782" s="37"/>
      <c r="M782" s="37"/>
      <c r="N782" s="37"/>
      <c r="O782" s="37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176">
        <f>AC783</f>
        <v>0</v>
      </c>
      <c r="AD782" s="34"/>
      <c r="AE782" s="34"/>
      <c r="AF782" s="34">
        <f>AF783</f>
        <v>500000</v>
      </c>
      <c r="AG782" s="34"/>
      <c r="AH782" s="34"/>
      <c r="AI782" s="34">
        <f>AI783</f>
        <v>500000</v>
      </c>
    </row>
    <row r="783" spans="1:35" s="3" customFormat="1" ht="38.25">
      <c r="A783" s="9" t="s">
        <v>13</v>
      </c>
      <c r="B783" s="99" t="s">
        <v>13</v>
      </c>
      <c r="C783" s="84" t="s">
        <v>127</v>
      </c>
      <c r="D783" s="85">
        <v>4</v>
      </c>
      <c r="E783" s="85">
        <v>11</v>
      </c>
      <c r="F783" s="85"/>
      <c r="G783" s="85">
        <v>902</v>
      </c>
      <c r="H783" s="85" t="s">
        <v>240</v>
      </c>
      <c r="I783" s="85" t="s">
        <v>240</v>
      </c>
      <c r="J783" s="100">
        <v>240</v>
      </c>
      <c r="K783" s="37"/>
      <c r="L783" s="37"/>
      <c r="M783" s="37"/>
      <c r="N783" s="37"/>
      <c r="O783" s="37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176">
        <f>AC784</f>
        <v>0</v>
      </c>
      <c r="AD783" s="34"/>
      <c r="AE783" s="34"/>
      <c r="AF783" s="34">
        <f>AF784</f>
        <v>500000</v>
      </c>
      <c r="AG783" s="34"/>
      <c r="AH783" s="34"/>
      <c r="AI783" s="34">
        <f>AI784</f>
        <v>500000</v>
      </c>
    </row>
    <row r="784" spans="1:35" s="3" customFormat="1" ht="38.25">
      <c r="A784" s="9" t="s">
        <v>134</v>
      </c>
      <c r="B784" s="99" t="s">
        <v>134</v>
      </c>
      <c r="C784" s="84" t="s">
        <v>127</v>
      </c>
      <c r="D784" s="85">
        <v>4</v>
      </c>
      <c r="E784" s="85">
        <v>11</v>
      </c>
      <c r="F784" s="85"/>
      <c r="G784" s="85">
        <v>902</v>
      </c>
      <c r="H784" s="85" t="s">
        <v>240</v>
      </c>
      <c r="I784" s="85" t="s">
        <v>240</v>
      </c>
      <c r="J784" s="100">
        <v>244</v>
      </c>
      <c r="K784" s="37"/>
      <c r="L784" s="37"/>
      <c r="M784" s="37"/>
      <c r="N784" s="37"/>
      <c r="O784" s="37"/>
      <c r="P784" s="34">
        <v>2025000</v>
      </c>
      <c r="Q784" s="34"/>
      <c r="R784" s="34"/>
      <c r="S784" s="34"/>
      <c r="T784" s="34">
        <v>-386308.84</v>
      </c>
      <c r="U784" s="34"/>
      <c r="V784" s="34">
        <v>-62298.96</v>
      </c>
      <c r="W784" s="34"/>
      <c r="X784" s="34"/>
      <c r="Y784" s="34"/>
      <c r="Z784" s="34">
        <v>437475.03</v>
      </c>
      <c r="AA784" s="34">
        <v>-937475.03</v>
      </c>
      <c r="AB784" s="34"/>
      <c r="AC784" s="176">
        <f>500000+Z784+AA784</f>
        <v>0</v>
      </c>
      <c r="AD784" s="34"/>
      <c r="AE784" s="34"/>
      <c r="AF784" s="34">
        <v>500000</v>
      </c>
      <c r="AG784" s="34"/>
      <c r="AH784" s="34"/>
      <c r="AI784" s="34">
        <v>500000</v>
      </c>
    </row>
    <row r="785" spans="1:35" s="3" customFormat="1" ht="63.75" hidden="1">
      <c r="A785" s="10" t="s">
        <v>239</v>
      </c>
      <c r="B785" s="63" t="s">
        <v>239</v>
      </c>
      <c r="C785" s="73" t="s">
        <v>127</v>
      </c>
      <c r="D785" s="64">
        <v>4</v>
      </c>
      <c r="E785" s="64">
        <v>11</v>
      </c>
      <c r="F785" s="64"/>
      <c r="G785" s="64">
        <v>902</v>
      </c>
      <c r="H785" s="64" t="s">
        <v>250</v>
      </c>
      <c r="I785" s="64" t="s">
        <v>250</v>
      </c>
      <c r="J785" s="5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>
        <f>AC786</f>
        <v>0</v>
      </c>
      <c r="AD785" s="47"/>
      <c r="AE785" s="47"/>
      <c r="AF785" s="47"/>
      <c r="AG785" s="47"/>
      <c r="AH785" s="47"/>
      <c r="AI785" s="47"/>
    </row>
    <row r="786" spans="1:35" s="3" customFormat="1" ht="38.25" hidden="1">
      <c r="A786" s="9" t="s">
        <v>133</v>
      </c>
      <c r="B786" s="54" t="s">
        <v>133</v>
      </c>
      <c r="C786" s="55" t="s">
        <v>127</v>
      </c>
      <c r="D786" s="56">
        <v>4</v>
      </c>
      <c r="E786" s="56">
        <v>11</v>
      </c>
      <c r="F786" s="56"/>
      <c r="G786" s="56">
        <v>902</v>
      </c>
      <c r="H786" s="56" t="s">
        <v>250</v>
      </c>
      <c r="I786" s="56" t="s">
        <v>250</v>
      </c>
      <c r="J786" s="57">
        <v>200</v>
      </c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>
        <f>AC787</f>
        <v>0</v>
      </c>
      <c r="AD786" s="47"/>
      <c r="AE786" s="47"/>
      <c r="AF786" s="47"/>
      <c r="AG786" s="47"/>
      <c r="AH786" s="47"/>
      <c r="AI786" s="47"/>
    </row>
    <row r="787" spans="1:35" s="3" customFormat="1" ht="38.25" hidden="1">
      <c r="A787" s="9" t="s">
        <v>13</v>
      </c>
      <c r="B787" s="54" t="s">
        <v>13</v>
      </c>
      <c r="C787" s="55" t="s">
        <v>127</v>
      </c>
      <c r="D787" s="56">
        <v>4</v>
      </c>
      <c r="E787" s="56">
        <v>11</v>
      </c>
      <c r="F787" s="56"/>
      <c r="G787" s="56">
        <v>902</v>
      </c>
      <c r="H787" s="56" t="s">
        <v>250</v>
      </c>
      <c r="I787" s="56" t="s">
        <v>250</v>
      </c>
      <c r="J787" s="57">
        <v>240</v>
      </c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>
        <f>AC788</f>
        <v>0</v>
      </c>
      <c r="AD787" s="47"/>
      <c r="AE787" s="47"/>
      <c r="AF787" s="47"/>
      <c r="AG787" s="47"/>
      <c r="AH787" s="47"/>
      <c r="AI787" s="47"/>
    </row>
    <row r="788" spans="1:35" s="3" customFormat="1" ht="38.25" hidden="1">
      <c r="A788" s="9" t="s">
        <v>134</v>
      </c>
      <c r="B788" s="54" t="s">
        <v>134</v>
      </c>
      <c r="C788" s="55" t="s">
        <v>127</v>
      </c>
      <c r="D788" s="56">
        <v>4</v>
      </c>
      <c r="E788" s="56">
        <v>11</v>
      </c>
      <c r="F788" s="56"/>
      <c r="G788" s="56">
        <v>902</v>
      </c>
      <c r="H788" s="56" t="s">
        <v>250</v>
      </c>
      <c r="I788" s="56" t="s">
        <v>250</v>
      </c>
      <c r="J788" s="57">
        <v>244</v>
      </c>
      <c r="K788" s="47"/>
      <c r="L788" s="47"/>
      <c r="M788" s="47"/>
      <c r="N788" s="47"/>
      <c r="O788" s="47"/>
      <c r="P788" s="47">
        <v>29951451.73</v>
      </c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>
        <v>0</v>
      </c>
      <c r="AD788" s="47"/>
      <c r="AE788" s="47"/>
      <c r="AF788" s="47"/>
      <c r="AG788" s="47"/>
      <c r="AH788" s="47"/>
      <c r="AI788" s="47"/>
    </row>
    <row r="789" spans="1:35" ht="77.25" customHeight="1">
      <c r="A789" s="12" t="s">
        <v>196</v>
      </c>
      <c r="B789" s="148" t="s">
        <v>196</v>
      </c>
      <c r="C789" s="96" t="s">
        <v>128</v>
      </c>
      <c r="D789" s="88"/>
      <c r="E789" s="88"/>
      <c r="F789" s="88"/>
      <c r="G789" s="88"/>
      <c r="H789" s="88"/>
      <c r="I789" s="88"/>
      <c r="J789" s="89"/>
      <c r="K789" s="37">
        <f>K790+K797</f>
        <v>487494</v>
      </c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>
        <f>AC790+AC797</f>
        <v>4157325.9</v>
      </c>
      <c r="AD789" s="37"/>
      <c r="AE789" s="37"/>
      <c r="AF789" s="37">
        <f>AF790+AF797</f>
        <v>1200600</v>
      </c>
      <c r="AG789" s="37"/>
      <c r="AH789" s="37"/>
      <c r="AI789" s="37">
        <f>AI790+AI797</f>
        <v>1200600</v>
      </c>
    </row>
    <row r="790" spans="1:35" ht="39" customHeight="1">
      <c r="A790" s="12" t="s">
        <v>152</v>
      </c>
      <c r="B790" s="148" t="s">
        <v>152</v>
      </c>
      <c r="C790" s="96" t="s">
        <v>128</v>
      </c>
      <c r="D790" s="88">
        <v>1</v>
      </c>
      <c r="E790" s="88"/>
      <c r="F790" s="88"/>
      <c r="G790" s="88"/>
      <c r="H790" s="88"/>
      <c r="I790" s="88"/>
      <c r="J790" s="89"/>
      <c r="K790" s="37">
        <f>K792</f>
        <v>487494</v>
      </c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>
        <f>AC792</f>
        <v>4157325.9</v>
      </c>
      <c r="AD790" s="37"/>
      <c r="AE790" s="37"/>
      <c r="AF790" s="37">
        <f>AF792</f>
        <v>1200600</v>
      </c>
      <c r="AG790" s="37"/>
      <c r="AH790" s="37"/>
      <c r="AI790" s="37">
        <f>AI792</f>
        <v>1200600</v>
      </c>
    </row>
    <row r="791" spans="1:35" ht="75.75" customHeight="1">
      <c r="A791" s="12" t="s">
        <v>195</v>
      </c>
      <c r="B791" s="148" t="s">
        <v>195</v>
      </c>
      <c r="C791" s="96" t="s">
        <v>128</v>
      </c>
      <c r="D791" s="88">
        <v>1</v>
      </c>
      <c r="E791" s="88">
        <v>11</v>
      </c>
      <c r="F791" s="88"/>
      <c r="G791" s="88"/>
      <c r="H791" s="88"/>
      <c r="I791" s="88"/>
      <c r="J791" s="89"/>
      <c r="K791" s="37">
        <f>K792</f>
        <v>487494</v>
      </c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>
        <f>AC792</f>
        <v>4157325.9</v>
      </c>
      <c r="AD791" s="37"/>
      <c r="AE791" s="37"/>
      <c r="AF791" s="37">
        <f>AF792</f>
        <v>1200600</v>
      </c>
      <c r="AG791" s="37"/>
      <c r="AH791" s="37"/>
      <c r="AI791" s="37">
        <f>AI792</f>
        <v>1200600</v>
      </c>
    </row>
    <row r="792" spans="1:35" ht="25.5">
      <c r="A792" s="29" t="s">
        <v>51</v>
      </c>
      <c r="B792" s="115" t="s">
        <v>51</v>
      </c>
      <c r="C792" s="96" t="s">
        <v>128</v>
      </c>
      <c r="D792" s="88">
        <v>1</v>
      </c>
      <c r="E792" s="88">
        <v>11</v>
      </c>
      <c r="F792" s="88">
        <v>1</v>
      </c>
      <c r="G792" s="117">
        <v>903</v>
      </c>
      <c r="H792" s="88"/>
      <c r="I792" s="88"/>
      <c r="J792" s="89"/>
      <c r="K792" s="37">
        <f>K793</f>
        <v>487494</v>
      </c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>
        <f>AC793+AC816+AC812</f>
        <v>4157325.9</v>
      </c>
      <c r="AD792" s="37"/>
      <c r="AE792" s="37"/>
      <c r="AF792" s="37">
        <f>AF793+AF816+AF812</f>
        <v>1200600</v>
      </c>
      <c r="AG792" s="37"/>
      <c r="AH792" s="37"/>
      <c r="AI792" s="37">
        <f>AI793+AI816+AI812</f>
        <v>1200600</v>
      </c>
    </row>
    <row r="793" spans="1:35" ht="35.25" customHeight="1" hidden="1">
      <c r="A793" s="6" t="s">
        <v>80</v>
      </c>
      <c r="B793" s="87" t="s">
        <v>80</v>
      </c>
      <c r="C793" s="96" t="s">
        <v>128</v>
      </c>
      <c r="D793" s="88">
        <v>1</v>
      </c>
      <c r="E793" s="88">
        <v>11</v>
      </c>
      <c r="F793" s="88">
        <v>1</v>
      </c>
      <c r="G793" s="117">
        <v>903</v>
      </c>
      <c r="H793" s="88">
        <v>12860</v>
      </c>
      <c r="I793" s="88">
        <v>12860</v>
      </c>
      <c r="J793" s="89"/>
      <c r="K793" s="37">
        <f>K794</f>
        <v>487494</v>
      </c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>
        <f>AC794</f>
        <v>0</v>
      </c>
      <c r="AD793" s="37"/>
      <c r="AE793" s="37"/>
      <c r="AF793" s="37">
        <f>AF794</f>
        <v>0</v>
      </c>
      <c r="AG793" s="37"/>
      <c r="AH793" s="37"/>
      <c r="AI793" s="37">
        <f>AI794</f>
        <v>0</v>
      </c>
    </row>
    <row r="794" spans="1:35" ht="25.5" hidden="1">
      <c r="A794" s="5" t="s">
        <v>28</v>
      </c>
      <c r="B794" s="99" t="s">
        <v>28</v>
      </c>
      <c r="C794" s="84" t="s">
        <v>128</v>
      </c>
      <c r="D794" s="85">
        <v>1</v>
      </c>
      <c r="E794" s="85">
        <v>11</v>
      </c>
      <c r="F794" s="85">
        <v>1</v>
      </c>
      <c r="G794" s="122">
        <v>903</v>
      </c>
      <c r="H794" s="85">
        <v>12860</v>
      </c>
      <c r="I794" s="85">
        <v>12860</v>
      </c>
      <c r="J794" s="100">
        <v>300</v>
      </c>
      <c r="K794" s="34">
        <f>K795</f>
        <v>487494</v>
      </c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>
        <f>AC795</f>
        <v>0</v>
      </c>
      <c r="AD794" s="34"/>
      <c r="AE794" s="34"/>
      <c r="AF794" s="34">
        <f>AF795</f>
        <v>0</v>
      </c>
      <c r="AG794" s="34"/>
      <c r="AH794" s="34"/>
      <c r="AI794" s="34">
        <f>AI795</f>
        <v>0</v>
      </c>
    </row>
    <row r="795" spans="1:35" ht="38.25" hidden="1">
      <c r="A795" s="5" t="s">
        <v>78</v>
      </c>
      <c r="B795" s="99" t="s">
        <v>78</v>
      </c>
      <c r="C795" s="84" t="s">
        <v>128</v>
      </c>
      <c r="D795" s="85">
        <v>1</v>
      </c>
      <c r="E795" s="85">
        <v>11</v>
      </c>
      <c r="F795" s="85">
        <v>1</v>
      </c>
      <c r="G795" s="122">
        <v>903</v>
      </c>
      <c r="H795" s="85">
        <v>12860</v>
      </c>
      <c r="I795" s="85">
        <v>12860</v>
      </c>
      <c r="J795" s="100">
        <v>320</v>
      </c>
      <c r="K795" s="34">
        <f>K796</f>
        <v>487494</v>
      </c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>
        <f>AC796</f>
        <v>0</v>
      </c>
      <c r="AD795" s="34"/>
      <c r="AE795" s="34"/>
      <c r="AF795" s="34">
        <f>AF796</f>
        <v>0</v>
      </c>
      <c r="AG795" s="34"/>
      <c r="AH795" s="34"/>
      <c r="AI795" s="34">
        <f>AI796</f>
        <v>0</v>
      </c>
    </row>
    <row r="796" spans="1:35" s="3" customFormat="1" ht="39.75" customHeight="1" hidden="1">
      <c r="A796" s="5" t="s">
        <v>79</v>
      </c>
      <c r="B796" s="99" t="s">
        <v>79</v>
      </c>
      <c r="C796" s="84" t="s">
        <v>128</v>
      </c>
      <c r="D796" s="85">
        <v>1</v>
      </c>
      <c r="E796" s="85">
        <v>11</v>
      </c>
      <c r="F796" s="85">
        <v>1</v>
      </c>
      <c r="G796" s="122">
        <v>903</v>
      </c>
      <c r="H796" s="85">
        <v>12860</v>
      </c>
      <c r="I796" s="85">
        <v>12860</v>
      </c>
      <c r="J796" s="100">
        <v>322</v>
      </c>
      <c r="K796" s="34">
        <v>487494</v>
      </c>
      <c r="L796" s="34"/>
      <c r="M796" s="34"/>
      <c r="N796" s="34"/>
      <c r="O796" s="34"/>
      <c r="P796" s="34"/>
      <c r="Q796" s="34">
        <v>-487494</v>
      </c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>
        <f>K796+L796+Q796</f>
        <v>0</v>
      </c>
      <c r="AD796" s="34"/>
      <c r="AE796" s="34"/>
      <c r="AF796" s="34">
        <v>0</v>
      </c>
      <c r="AG796" s="34"/>
      <c r="AH796" s="34"/>
      <c r="AI796" s="34"/>
    </row>
    <row r="797" spans="1:35" ht="63.75" hidden="1">
      <c r="A797" s="19" t="s">
        <v>199</v>
      </c>
      <c r="B797" s="63" t="s">
        <v>199</v>
      </c>
      <c r="C797" s="73" t="s">
        <v>128</v>
      </c>
      <c r="D797" s="64">
        <v>2</v>
      </c>
      <c r="E797" s="64"/>
      <c r="F797" s="64"/>
      <c r="G797" s="64"/>
      <c r="H797" s="64"/>
      <c r="I797" s="64"/>
      <c r="J797" s="41"/>
      <c r="K797" s="42">
        <f>K799</f>
        <v>0</v>
      </c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>
        <f>AC799</f>
        <v>0</v>
      </c>
      <c r="AD797" s="42"/>
      <c r="AE797" s="42"/>
      <c r="AF797" s="42">
        <f>AF799</f>
        <v>0</v>
      </c>
      <c r="AG797" s="42"/>
      <c r="AH797" s="42"/>
      <c r="AI797" s="42">
        <f>AI799</f>
        <v>0</v>
      </c>
    </row>
    <row r="798" spans="1:35" ht="70.5" customHeight="1" hidden="1">
      <c r="A798" s="19" t="s">
        <v>198</v>
      </c>
      <c r="B798" s="63" t="s">
        <v>198</v>
      </c>
      <c r="C798" s="73" t="s">
        <v>128</v>
      </c>
      <c r="D798" s="64">
        <v>2</v>
      </c>
      <c r="E798" s="64">
        <v>11</v>
      </c>
      <c r="F798" s="64"/>
      <c r="G798" s="64"/>
      <c r="H798" s="64"/>
      <c r="I798" s="64"/>
      <c r="J798" s="41"/>
      <c r="K798" s="42">
        <f>K799</f>
        <v>0</v>
      </c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>
        <f>AC799</f>
        <v>0</v>
      </c>
      <c r="AD798" s="42"/>
      <c r="AE798" s="42"/>
      <c r="AF798" s="42">
        <f>AF799</f>
        <v>0</v>
      </c>
      <c r="AG798" s="42"/>
      <c r="AH798" s="42"/>
      <c r="AI798" s="42">
        <f>AI799</f>
        <v>0</v>
      </c>
    </row>
    <row r="799" spans="1:35" ht="12.75" hidden="1">
      <c r="A799" s="19" t="s">
        <v>41</v>
      </c>
      <c r="B799" s="63" t="s">
        <v>41</v>
      </c>
      <c r="C799" s="73" t="s">
        <v>128</v>
      </c>
      <c r="D799" s="64">
        <v>2</v>
      </c>
      <c r="E799" s="64">
        <v>11</v>
      </c>
      <c r="F799" s="64">
        <v>1</v>
      </c>
      <c r="G799" s="64">
        <v>902</v>
      </c>
      <c r="H799" s="64"/>
      <c r="I799" s="64"/>
      <c r="J799" s="41"/>
      <c r="K799" s="42">
        <f>K804+K800+K808</f>
        <v>0</v>
      </c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>
        <f>AC804+AC800+AC808</f>
        <v>0</v>
      </c>
      <c r="AD799" s="42"/>
      <c r="AE799" s="42"/>
      <c r="AF799" s="42">
        <f>AF804+AF800+AF808</f>
        <v>0</v>
      </c>
      <c r="AG799" s="42"/>
      <c r="AH799" s="42"/>
      <c r="AI799" s="42">
        <f>AI804+AI800+AI808</f>
        <v>0</v>
      </c>
    </row>
    <row r="800" spans="1:35" ht="140.25" hidden="1">
      <c r="A800" s="27" t="s">
        <v>202</v>
      </c>
      <c r="B800" s="141" t="s">
        <v>202</v>
      </c>
      <c r="C800" s="64" t="s">
        <v>76</v>
      </c>
      <c r="D800" s="64">
        <v>2</v>
      </c>
      <c r="E800" s="64">
        <v>11</v>
      </c>
      <c r="F800" s="64">
        <v>1</v>
      </c>
      <c r="G800" s="64">
        <v>902</v>
      </c>
      <c r="H800" s="73" t="s">
        <v>156</v>
      </c>
      <c r="I800" s="73" t="s">
        <v>156</v>
      </c>
      <c r="J800" s="41"/>
      <c r="K800" s="42">
        <f>K801</f>
        <v>0</v>
      </c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>
        <f>AC801</f>
        <v>0</v>
      </c>
      <c r="AD800" s="42"/>
      <c r="AE800" s="42"/>
      <c r="AF800" s="42">
        <f>AF801</f>
        <v>0</v>
      </c>
      <c r="AG800" s="42"/>
      <c r="AH800" s="42"/>
      <c r="AI800" s="42">
        <f>AI801</f>
        <v>0</v>
      </c>
    </row>
    <row r="801" spans="1:35" ht="63.75" customHeight="1" hidden="1">
      <c r="A801" s="24" t="s">
        <v>141</v>
      </c>
      <c r="B801" s="76" t="s">
        <v>141</v>
      </c>
      <c r="C801" s="56" t="s">
        <v>76</v>
      </c>
      <c r="D801" s="56">
        <v>2</v>
      </c>
      <c r="E801" s="56">
        <v>11</v>
      </c>
      <c r="F801" s="56">
        <v>1</v>
      </c>
      <c r="G801" s="56">
        <v>902</v>
      </c>
      <c r="H801" s="55" t="s">
        <v>156</v>
      </c>
      <c r="I801" s="55" t="s">
        <v>156</v>
      </c>
      <c r="J801" s="57">
        <v>400</v>
      </c>
      <c r="K801" s="47">
        <f>K802</f>
        <v>0</v>
      </c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>
        <f>AC802</f>
        <v>0</v>
      </c>
      <c r="AD801" s="47"/>
      <c r="AE801" s="47"/>
      <c r="AF801" s="47">
        <f>AF802</f>
        <v>0</v>
      </c>
      <c r="AG801" s="47"/>
      <c r="AH801" s="47"/>
      <c r="AI801" s="47">
        <f>AI802</f>
        <v>0</v>
      </c>
    </row>
    <row r="802" spans="1:35" ht="12.75" hidden="1">
      <c r="A802" s="25" t="s">
        <v>44</v>
      </c>
      <c r="B802" s="54" t="s">
        <v>44</v>
      </c>
      <c r="C802" s="56" t="s">
        <v>76</v>
      </c>
      <c r="D802" s="56">
        <v>2</v>
      </c>
      <c r="E802" s="56">
        <v>11</v>
      </c>
      <c r="F802" s="56">
        <v>1</v>
      </c>
      <c r="G802" s="56">
        <v>902</v>
      </c>
      <c r="H802" s="55" t="s">
        <v>156</v>
      </c>
      <c r="I802" s="55" t="s">
        <v>156</v>
      </c>
      <c r="J802" s="57">
        <v>410</v>
      </c>
      <c r="K802" s="47">
        <f>K803</f>
        <v>0</v>
      </c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>
        <f>AC803</f>
        <v>0</v>
      </c>
      <c r="AD802" s="47"/>
      <c r="AE802" s="47"/>
      <c r="AF802" s="47">
        <f>AF803</f>
        <v>0</v>
      </c>
      <c r="AG802" s="47"/>
      <c r="AH802" s="47"/>
      <c r="AI802" s="47">
        <v>0</v>
      </c>
    </row>
    <row r="803" spans="1:35" s="3" customFormat="1" ht="120" customHeight="1" hidden="1">
      <c r="A803" s="25" t="s">
        <v>39</v>
      </c>
      <c r="B803" s="54" t="s">
        <v>39</v>
      </c>
      <c r="C803" s="56" t="s">
        <v>76</v>
      </c>
      <c r="D803" s="56">
        <v>2</v>
      </c>
      <c r="E803" s="56">
        <v>11</v>
      </c>
      <c r="F803" s="56">
        <v>1</v>
      </c>
      <c r="G803" s="56">
        <v>902</v>
      </c>
      <c r="H803" s="55" t="s">
        <v>156</v>
      </c>
      <c r="I803" s="55" t="s">
        <v>156</v>
      </c>
      <c r="J803" s="57">
        <v>412</v>
      </c>
      <c r="K803" s="47">
        <v>0</v>
      </c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>
        <v>0</v>
      </c>
      <c r="AD803" s="47"/>
      <c r="AE803" s="47"/>
      <c r="AF803" s="47">
        <v>0</v>
      </c>
      <c r="AG803" s="47"/>
      <c r="AH803" s="47"/>
      <c r="AI803" s="47">
        <v>0</v>
      </c>
    </row>
    <row r="804" spans="1:35" ht="114.75" hidden="1">
      <c r="A804" s="27" t="s">
        <v>157</v>
      </c>
      <c r="B804" s="141" t="s">
        <v>157</v>
      </c>
      <c r="C804" s="64" t="s">
        <v>76</v>
      </c>
      <c r="D804" s="64">
        <v>2</v>
      </c>
      <c r="E804" s="64">
        <v>11</v>
      </c>
      <c r="F804" s="64">
        <v>1</v>
      </c>
      <c r="G804" s="64">
        <v>902</v>
      </c>
      <c r="H804" s="73" t="s">
        <v>155</v>
      </c>
      <c r="I804" s="73" t="s">
        <v>155</v>
      </c>
      <c r="J804" s="41"/>
      <c r="K804" s="42">
        <f>K805</f>
        <v>0</v>
      </c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>
        <f>AC805</f>
        <v>0</v>
      </c>
      <c r="AD804" s="42"/>
      <c r="AE804" s="42"/>
      <c r="AF804" s="42">
        <f aca="true" t="shared" si="68" ref="AF804:AI806">AF805</f>
        <v>0</v>
      </c>
      <c r="AG804" s="42"/>
      <c r="AH804" s="42"/>
      <c r="AI804" s="42">
        <f t="shared" si="68"/>
        <v>0</v>
      </c>
    </row>
    <row r="805" spans="1:35" ht="38.25" hidden="1">
      <c r="A805" s="24" t="s">
        <v>141</v>
      </c>
      <c r="B805" s="76" t="s">
        <v>141</v>
      </c>
      <c r="C805" s="56" t="s">
        <v>76</v>
      </c>
      <c r="D805" s="56">
        <v>2</v>
      </c>
      <c r="E805" s="56">
        <v>11</v>
      </c>
      <c r="F805" s="56">
        <v>1</v>
      </c>
      <c r="G805" s="56">
        <v>902</v>
      </c>
      <c r="H805" s="55" t="s">
        <v>155</v>
      </c>
      <c r="I805" s="55" t="s">
        <v>155</v>
      </c>
      <c r="J805" s="57">
        <v>400</v>
      </c>
      <c r="K805" s="47">
        <f>K806</f>
        <v>0</v>
      </c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>
        <f>AC806</f>
        <v>0</v>
      </c>
      <c r="AD805" s="47"/>
      <c r="AE805" s="47"/>
      <c r="AF805" s="47">
        <f t="shared" si="68"/>
        <v>0</v>
      </c>
      <c r="AG805" s="47"/>
      <c r="AH805" s="47"/>
      <c r="AI805" s="47">
        <f t="shared" si="68"/>
        <v>0</v>
      </c>
    </row>
    <row r="806" spans="1:35" ht="12.75" hidden="1">
      <c r="A806" s="25" t="s">
        <v>44</v>
      </c>
      <c r="B806" s="54" t="s">
        <v>44</v>
      </c>
      <c r="C806" s="56" t="s">
        <v>76</v>
      </c>
      <c r="D806" s="56">
        <v>2</v>
      </c>
      <c r="E806" s="56">
        <v>11</v>
      </c>
      <c r="F806" s="56">
        <v>1</v>
      </c>
      <c r="G806" s="56">
        <v>902</v>
      </c>
      <c r="H806" s="55" t="s">
        <v>155</v>
      </c>
      <c r="I806" s="55" t="s">
        <v>155</v>
      </c>
      <c r="J806" s="57">
        <v>410</v>
      </c>
      <c r="K806" s="47">
        <f>K807</f>
        <v>0</v>
      </c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>
        <f>AC807</f>
        <v>0</v>
      </c>
      <c r="AD806" s="47"/>
      <c r="AE806" s="47"/>
      <c r="AF806" s="47">
        <f t="shared" si="68"/>
        <v>0</v>
      </c>
      <c r="AG806" s="47"/>
      <c r="AH806" s="47"/>
      <c r="AI806" s="47">
        <f t="shared" si="68"/>
        <v>0</v>
      </c>
    </row>
    <row r="807" spans="1:35" s="3" customFormat="1" ht="51" hidden="1">
      <c r="A807" s="25" t="s">
        <v>39</v>
      </c>
      <c r="B807" s="54" t="s">
        <v>39</v>
      </c>
      <c r="C807" s="56" t="s">
        <v>76</v>
      </c>
      <c r="D807" s="56">
        <v>2</v>
      </c>
      <c r="E807" s="56">
        <v>11</v>
      </c>
      <c r="F807" s="56">
        <v>1</v>
      </c>
      <c r="G807" s="56">
        <v>902</v>
      </c>
      <c r="H807" s="55" t="s">
        <v>155</v>
      </c>
      <c r="I807" s="55" t="s">
        <v>155</v>
      </c>
      <c r="J807" s="57">
        <v>412</v>
      </c>
      <c r="K807" s="47">
        <v>0</v>
      </c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>
        <v>0</v>
      </c>
      <c r="AD807" s="47"/>
      <c r="AE807" s="47"/>
      <c r="AF807" s="47">
        <v>0</v>
      </c>
      <c r="AG807" s="47"/>
      <c r="AH807" s="47"/>
      <c r="AI807" s="47">
        <v>0</v>
      </c>
    </row>
    <row r="808" spans="1:35" ht="114.75" hidden="1">
      <c r="A808" s="27" t="s">
        <v>157</v>
      </c>
      <c r="B808" s="141" t="s">
        <v>157</v>
      </c>
      <c r="C808" s="64" t="s">
        <v>76</v>
      </c>
      <c r="D808" s="64">
        <v>2</v>
      </c>
      <c r="E808" s="64">
        <v>11</v>
      </c>
      <c r="F808" s="64">
        <v>1</v>
      </c>
      <c r="G808" s="64">
        <v>902</v>
      </c>
      <c r="H808" s="73" t="s">
        <v>203</v>
      </c>
      <c r="I808" s="73" t="s">
        <v>203</v>
      </c>
      <c r="J808" s="142"/>
      <c r="K808" s="42">
        <f>K809</f>
        <v>0</v>
      </c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  <c r="AC808" s="42">
        <f>AC809</f>
        <v>0</v>
      </c>
      <c r="AD808" s="42"/>
      <c r="AE808" s="42"/>
      <c r="AF808" s="42">
        <f aca="true" t="shared" si="69" ref="AF808:AI810">AF809</f>
        <v>0</v>
      </c>
      <c r="AG808" s="42"/>
      <c r="AH808" s="42"/>
      <c r="AI808" s="42">
        <f t="shared" si="69"/>
        <v>0</v>
      </c>
    </row>
    <row r="809" spans="1:35" ht="38.25" hidden="1">
      <c r="A809" s="24" t="s">
        <v>141</v>
      </c>
      <c r="B809" s="76" t="s">
        <v>141</v>
      </c>
      <c r="C809" s="56" t="s">
        <v>76</v>
      </c>
      <c r="D809" s="56">
        <v>2</v>
      </c>
      <c r="E809" s="56">
        <v>11</v>
      </c>
      <c r="F809" s="56">
        <v>1</v>
      </c>
      <c r="G809" s="56">
        <v>902</v>
      </c>
      <c r="H809" s="55" t="s">
        <v>203</v>
      </c>
      <c r="I809" s="55" t="s">
        <v>203</v>
      </c>
      <c r="J809" s="57">
        <v>400</v>
      </c>
      <c r="K809" s="47">
        <f>K810</f>
        <v>0</v>
      </c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>
        <f>AC810</f>
        <v>0</v>
      </c>
      <c r="AD809" s="47"/>
      <c r="AE809" s="47"/>
      <c r="AF809" s="47">
        <f t="shared" si="69"/>
        <v>0</v>
      </c>
      <c r="AG809" s="47"/>
      <c r="AH809" s="47"/>
      <c r="AI809" s="47">
        <f t="shared" si="69"/>
        <v>0</v>
      </c>
    </row>
    <row r="810" spans="1:35" ht="12.75" hidden="1">
      <c r="A810" s="25" t="s">
        <v>44</v>
      </c>
      <c r="B810" s="54" t="s">
        <v>44</v>
      </c>
      <c r="C810" s="56" t="s">
        <v>76</v>
      </c>
      <c r="D810" s="56">
        <v>2</v>
      </c>
      <c r="E810" s="56">
        <v>11</v>
      </c>
      <c r="F810" s="56">
        <v>1</v>
      </c>
      <c r="G810" s="56">
        <v>902</v>
      </c>
      <c r="H810" s="55" t="s">
        <v>203</v>
      </c>
      <c r="I810" s="55" t="s">
        <v>203</v>
      </c>
      <c r="J810" s="57">
        <v>410</v>
      </c>
      <c r="K810" s="47">
        <f>K811</f>
        <v>0</v>
      </c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>
        <f>AC811</f>
        <v>0</v>
      </c>
      <c r="AD810" s="47"/>
      <c r="AE810" s="47"/>
      <c r="AF810" s="47">
        <f t="shared" si="69"/>
        <v>0</v>
      </c>
      <c r="AG810" s="47"/>
      <c r="AH810" s="47"/>
      <c r="AI810" s="47">
        <f t="shared" si="69"/>
        <v>0</v>
      </c>
    </row>
    <row r="811" spans="1:35" s="3" customFormat="1" ht="51" hidden="1">
      <c r="A811" s="25" t="s">
        <v>39</v>
      </c>
      <c r="B811" s="54" t="s">
        <v>39</v>
      </c>
      <c r="C811" s="56" t="s">
        <v>76</v>
      </c>
      <c r="D811" s="56">
        <v>2</v>
      </c>
      <c r="E811" s="56">
        <v>11</v>
      </c>
      <c r="F811" s="56">
        <v>1</v>
      </c>
      <c r="G811" s="56">
        <v>902</v>
      </c>
      <c r="H811" s="55" t="s">
        <v>203</v>
      </c>
      <c r="I811" s="55" t="s">
        <v>203</v>
      </c>
      <c r="J811" s="57">
        <v>412</v>
      </c>
      <c r="K811" s="47">
        <v>0</v>
      </c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>
        <v>0</v>
      </c>
      <c r="AD811" s="47"/>
      <c r="AE811" s="47"/>
      <c r="AF811" s="47">
        <v>0</v>
      </c>
      <c r="AG811" s="47"/>
      <c r="AH811" s="47"/>
      <c r="AI811" s="47">
        <v>0</v>
      </c>
    </row>
    <row r="812" spans="1:35" s="3" customFormat="1" ht="87" customHeight="1">
      <c r="A812" s="39" t="s">
        <v>253</v>
      </c>
      <c r="B812" s="95" t="s">
        <v>344</v>
      </c>
      <c r="C812" s="96" t="s">
        <v>128</v>
      </c>
      <c r="D812" s="88">
        <v>1</v>
      </c>
      <c r="E812" s="88">
        <v>11</v>
      </c>
      <c r="F812" s="88">
        <v>1</v>
      </c>
      <c r="G812" s="117">
        <v>903</v>
      </c>
      <c r="H812" s="96" t="s">
        <v>264</v>
      </c>
      <c r="I812" s="96" t="s">
        <v>328</v>
      </c>
      <c r="J812" s="41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37">
        <f>AC813</f>
        <v>4157325.9</v>
      </c>
      <c r="AD812" s="37"/>
      <c r="AE812" s="37"/>
      <c r="AF812" s="37">
        <f>AF813</f>
        <v>1200600</v>
      </c>
      <c r="AG812" s="37"/>
      <c r="AH812" s="37"/>
      <c r="AI812" s="37">
        <f>AI813</f>
        <v>1200600</v>
      </c>
    </row>
    <row r="813" spans="1:35" s="3" customFormat="1" ht="25.5">
      <c r="A813" s="5" t="s">
        <v>28</v>
      </c>
      <c r="B813" s="99" t="s">
        <v>28</v>
      </c>
      <c r="C813" s="84" t="s">
        <v>128</v>
      </c>
      <c r="D813" s="85">
        <v>1</v>
      </c>
      <c r="E813" s="85">
        <v>11</v>
      </c>
      <c r="F813" s="85">
        <v>1</v>
      </c>
      <c r="G813" s="122">
        <v>903</v>
      </c>
      <c r="H813" s="84" t="s">
        <v>264</v>
      </c>
      <c r="I813" s="84" t="s">
        <v>328</v>
      </c>
      <c r="J813" s="100">
        <v>300</v>
      </c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34">
        <f>AC814</f>
        <v>4157325.9</v>
      </c>
      <c r="AD813" s="34"/>
      <c r="AE813" s="34"/>
      <c r="AF813" s="34">
        <f>AF814</f>
        <v>1200600</v>
      </c>
      <c r="AG813" s="34"/>
      <c r="AH813" s="34"/>
      <c r="AI813" s="34">
        <f>AI814</f>
        <v>1200600</v>
      </c>
    </row>
    <row r="814" spans="1:35" s="3" customFormat="1" ht="38.25">
      <c r="A814" s="5" t="s">
        <v>78</v>
      </c>
      <c r="B814" s="99" t="s">
        <v>78</v>
      </c>
      <c r="C814" s="84" t="s">
        <v>128</v>
      </c>
      <c r="D814" s="85">
        <v>1</v>
      </c>
      <c r="E814" s="85">
        <v>11</v>
      </c>
      <c r="F814" s="85">
        <v>1</v>
      </c>
      <c r="G814" s="122">
        <v>903</v>
      </c>
      <c r="H814" s="84" t="s">
        <v>264</v>
      </c>
      <c r="I814" s="84" t="s">
        <v>328</v>
      </c>
      <c r="J814" s="100">
        <v>320</v>
      </c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34">
        <f>AC815</f>
        <v>4157325.9</v>
      </c>
      <c r="AD814" s="34"/>
      <c r="AE814" s="34"/>
      <c r="AF814" s="34">
        <f>AF815</f>
        <v>1200600</v>
      </c>
      <c r="AG814" s="34"/>
      <c r="AH814" s="34"/>
      <c r="AI814" s="34">
        <f>AI815</f>
        <v>1200600</v>
      </c>
    </row>
    <row r="815" spans="1:35" s="3" customFormat="1" ht="25.5">
      <c r="A815" s="5" t="s">
        <v>79</v>
      </c>
      <c r="B815" s="99" t="s">
        <v>79</v>
      </c>
      <c r="C815" s="84" t="s">
        <v>128</v>
      </c>
      <c r="D815" s="85">
        <v>1</v>
      </c>
      <c r="E815" s="85">
        <v>11</v>
      </c>
      <c r="F815" s="85">
        <v>1</v>
      </c>
      <c r="G815" s="122">
        <v>903</v>
      </c>
      <c r="H815" s="84" t="s">
        <v>264</v>
      </c>
      <c r="I815" s="84" t="s">
        <v>328</v>
      </c>
      <c r="J815" s="100">
        <v>322</v>
      </c>
      <c r="K815" s="47"/>
      <c r="L815" s="47"/>
      <c r="M815" s="47"/>
      <c r="N815" s="47"/>
      <c r="O815" s="47"/>
      <c r="P815" s="47"/>
      <c r="Q815" s="47">
        <v>487494</v>
      </c>
      <c r="R815" s="47"/>
      <c r="S815" s="47"/>
      <c r="T815" s="47"/>
      <c r="U815" s="47"/>
      <c r="V815" s="47"/>
      <c r="W815" s="47"/>
      <c r="X815" s="47"/>
      <c r="Y815" s="47"/>
      <c r="Z815" s="47"/>
      <c r="AA815" s="47">
        <v>2969518.5</v>
      </c>
      <c r="AB815" s="47"/>
      <c r="AC815" s="34">
        <f>1187807.4+AA815</f>
        <v>4157325.9</v>
      </c>
      <c r="AD815" s="34"/>
      <c r="AE815" s="34"/>
      <c r="AF815" s="34">
        <v>1200600</v>
      </c>
      <c r="AG815" s="34"/>
      <c r="AH815" s="34"/>
      <c r="AI815" s="34">
        <v>1200600</v>
      </c>
    </row>
    <row r="816" spans="1:35" s="3" customFormat="1" ht="51" hidden="1">
      <c r="A816" s="38" t="s">
        <v>253</v>
      </c>
      <c r="B816" s="133" t="s">
        <v>253</v>
      </c>
      <c r="C816" s="55" t="s">
        <v>128</v>
      </c>
      <c r="D816" s="56">
        <v>1</v>
      </c>
      <c r="E816" s="56">
        <v>11</v>
      </c>
      <c r="F816" s="56">
        <v>1</v>
      </c>
      <c r="G816" s="56">
        <v>903</v>
      </c>
      <c r="H816" s="55" t="s">
        <v>254</v>
      </c>
      <c r="I816" s="55" t="s">
        <v>254</v>
      </c>
      <c r="J816" s="5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>
        <f>AC817</f>
        <v>0</v>
      </c>
      <c r="AD816" s="47"/>
      <c r="AE816" s="47"/>
      <c r="AF816" s="47"/>
      <c r="AG816" s="47"/>
      <c r="AH816" s="47"/>
      <c r="AI816" s="47"/>
    </row>
    <row r="817" spans="1:35" s="3" customFormat="1" ht="25.5" hidden="1">
      <c r="A817" s="5" t="s">
        <v>28</v>
      </c>
      <c r="B817" s="54" t="s">
        <v>28</v>
      </c>
      <c r="C817" s="55" t="s">
        <v>128</v>
      </c>
      <c r="D817" s="56">
        <v>1</v>
      </c>
      <c r="E817" s="56">
        <v>11</v>
      </c>
      <c r="F817" s="56">
        <v>1</v>
      </c>
      <c r="G817" s="56">
        <v>903</v>
      </c>
      <c r="H817" s="55" t="s">
        <v>254</v>
      </c>
      <c r="I817" s="55" t="s">
        <v>254</v>
      </c>
      <c r="J817" s="57">
        <v>300</v>
      </c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>
        <f>AC818</f>
        <v>0</v>
      </c>
      <c r="AD817" s="47"/>
      <c r="AE817" s="47"/>
      <c r="AF817" s="47"/>
      <c r="AG817" s="47"/>
      <c r="AH817" s="47"/>
      <c r="AI817" s="47"/>
    </row>
    <row r="818" spans="1:35" s="3" customFormat="1" ht="38.25" hidden="1">
      <c r="A818" s="5" t="s">
        <v>78</v>
      </c>
      <c r="B818" s="54" t="s">
        <v>78</v>
      </c>
      <c r="C818" s="55" t="s">
        <v>128</v>
      </c>
      <c r="D818" s="56">
        <v>1</v>
      </c>
      <c r="E818" s="56">
        <v>11</v>
      </c>
      <c r="F818" s="56">
        <v>1</v>
      </c>
      <c r="G818" s="56">
        <v>903</v>
      </c>
      <c r="H818" s="55" t="s">
        <v>254</v>
      </c>
      <c r="I818" s="55" t="s">
        <v>254</v>
      </c>
      <c r="J818" s="57">
        <v>320</v>
      </c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>
        <f>AC819</f>
        <v>0</v>
      </c>
      <c r="AD818" s="47"/>
      <c r="AE818" s="47"/>
      <c r="AF818" s="47"/>
      <c r="AG818" s="47"/>
      <c r="AH818" s="47"/>
      <c r="AI818" s="47"/>
    </row>
    <row r="819" spans="1:35" s="3" customFormat="1" ht="25.5" hidden="1">
      <c r="A819" s="5" t="s">
        <v>79</v>
      </c>
      <c r="B819" s="54" t="s">
        <v>79</v>
      </c>
      <c r="C819" s="55" t="s">
        <v>128</v>
      </c>
      <c r="D819" s="56">
        <v>1</v>
      </c>
      <c r="E819" s="56">
        <v>11</v>
      </c>
      <c r="F819" s="56">
        <v>1</v>
      </c>
      <c r="G819" s="56">
        <v>903</v>
      </c>
      <c r="H819" s="55" t="s">
        <v>254</v>
      </c>
      <c r="I819" s="55" t="s">
        <v>254</v>
      </c>
      <c r="J819" s="57">
        <v>322</v>
      </c>
      <c r="K819" s="47"/>
      <c r="L819" s="47"/>
      <c r="M819" s="47"/>
      <c r="N819" s="47"/>
      <c r="O819" s="47"/>
      <c r="P819" s="47">
        <v>1428357.42</v>
      </c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>
        <v>0</v>
      </c>
      <c r="AD819" s="47"/>
      <c r="AE819" s="47"/>
      <c r="AF819" s="47"/>
      <c r="AG819" s="47"/>
      <c r="AH819" s="47"/>
      <c r="AI819" s="47"/>
    </row>
    <row r="820" spans="1:35" s="3" customFormat="1" ht="38.25">
      <c r="A820" s="5"/>
      <c r="B820" s="54" t="s">
        <v>359</v>
      </c>
      <c r="C820" s="55" t="s">
        <v>358</v>
      </c>
      <c r="D820" s="56"/>
      <c r="E820" s="56"/>
      <c r="F820" s="56"/>
      <c r="G820" s="56"/>
      <c r="H820" s="55"/>
      <c r="I820" s="55"/>
      <c r="J820" s="5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>
        <f>AC821</f>
        <v>18749500.56</v>
      </c>
      <c r="AD820" s="47"/>
      <c r="AE820" s="47"/>
      <c r="AF820" s="47"/>
      <c r="AG820" s="47"/>
      <c r="AH820" s="47"/>
      <c r="AI820" s="47"/>
    </row>
    <row r="821" spans="1:35" s="3" customFormat="1" ht="27" customHeight="1">
      <c r="A821" s="5"/>
      <c r="B821" s="87" t="s">
        <v>41</v>
      </c>
      <c r="C821" s="55" t="s">
        <v>358</v>
      </c>
      <c r="D821" s="56">
        <v>0</v>
      </c>
      <c r="E821" s="56">
        <v>11</v>
      </c>
      <c r="F821" s="56"/>
      <c r="G821" s="56">
        <v>902</v>
      </c>
      <c r="H821" s="55"/>
      <c r="I821" s="55"/>
      <c r="J821" s="5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>
        <f>AC822</f>
        <v>18749500.56</v>
      </c>
      <c r="AD821" s="47"/>
      <c r="AE821" s="47"/>
      <c r="AF821" s="47"/>
      <c r="AG821" s="47"/>
      <c r="AH821" s="47"/>
      <c r="AI821" s="47"/>
    </row>
    <row r="822" spans="1:35" s="3" customFormat="1" ht="51">
      <c r="A822" s="5"/>
      <c r="B822" s="95" t="s">
        <v>316</v>
      </c>
      <c r="C822" s="55" t="s">
        <v>358</v>
      </c>
      <c r="D822" s="56">
        <v>0</v>
      </c>
      <c r="E822" s="56">
        <v>11</v>
      </c>
      <c r="F822" s="56"/>
      <c r="G822" s="56">
        <v>902</v>
      </c>
      <c r="H822" s="55"/>
      <c r="I822" s="55" t="s">
        <v>240</v>
      </c>
      <c r="J822" s="5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>
        <f>AC823</f>
        <v>18749500.56</v>
      </c>
      <c r="AD822" s="47"/>
      <c r="AE822" s="47"/>
      <c r="AF822" s="47"/>
      <c r="AG822" s="47"/>
      <c r="AH822" s="47"/>
      <c r="AI822" s="47"/>
    </row>
    <row r="823" spans="1:35" s="3" customFormat="1" ht="38.25">
      <c r="A823" s="5"/>
      <c r="B823" s="99" t="s">
        <v>133</v>
      </c>
      <c r="C823" s="55" t="s">
        <v>358</v>
      </c>
      <c r="D823" s="56">
        <v>0</v>
      </c>
      <c r="E823" s="56">
        <v>11</v>
      </c>
      <c r="F823" s="56"/>
      <c r="G823" s="56">
        <v>902</v>
      </c>
      <c r="H823" s="55"/>
      <c r="I823" s="55" t="s">
        <v>240</v>
      </c>
      <c r="J823" s="57">
        <v>200</v>
      </c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>
        <f>AC824</f>
        <v>18749500.56</v>
      </c>
      <c r="AD823" s="47"/>
      <c r="AE823" s="47"/>
      <c r="AF823" s="47"/>
      <c r="AG823" s="47"/>
      <c r="AH823" s="47"/>
      <c r="AI823" s="47"/>
    </row>
    <row r="824" spans="1:35" s="3" customFormat="1" ht="38.25">
      <c r="A824" s="5"/>
      <c r="B824" s="99" t="s">
        <v>13</v>
      </c>
      <c r="C824" s="55" t="s">
        <v>358</v>
      </c>
      <c r="D824" s="56">
        <v>0</v>
      </c>
      <c r="E824" s="56">
        <v>11</v>
      </c>
      <c r="F824" s="56"/>
      <c r="G824" s="56">
        <v>902</v>
      </c>
      <c r="H824" s="55"/>
      <c r="I824" s="55" t="s">
        <v>240</v>
      </c>
      <c r="J824" s="57">
        <v>240</v>
      </c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>
        <f>AC825</f>
        <v>18749500.56</v>
      </c>
      <c r="AD824" s="47"/>
      <c r="AE824" s="47"/>
      <c r="AF824" s="47"/>
      <c r="AG824" s="47"/>
      <c r="AH824" s="47"/>
      <c r="AI824" s="47"/>
    </row>
    <row r="825" spans="1:35" s="3" customFormat="1" ht="38.25">
      <c r="A825" s="5"/>
      <c r="B825" s="99" t="s">
        <v>134</v>
      </c>
      <c r="C825" s="55" t="s">
        <v>358</v>
      </c>
      <c r="D825" s="56">
        <v>0</v>
      </c>
      <c r="E825" s="56">
        <v>11</v>
      </c>
      <c r="F825" s="56"/>
      <c r="G825" s="56">
        <v>902</v>
      </c>
      <c r="H825" s="55"/>
      <c r="I825" s="55" t="s">
        <v>240</v>
      </c>
      <c r="J825" s="57">
        <v>244</v>
      </c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>
        <v>18749500.56</v>
      </c>
      <c r="AB825" s="47"/>
      <c r="AC825" s="47">
        <f>AA825</f>
        <v>18749500.56</v>
      </c>
      <c r="AD825" s="47"/>
      <c r="AE825" s="47"/>
      <c r="AF825" s="47"/>
      <c r="AG825" s="47"/>
      <c r="AH825" s="47"/>
      <c r="AI825" s="47"/>
    </row>
    <row r="826" spans="1:35" ht="12.75">
      <c r="A826" s="6" t="s">
        <v>73</v>
      </c>
      <c r="B826" s="87" t="s">
        <v>73</v>
      </c>
      <c r="C826" s="88">
        <v>99</v>
      </c>
      <c r="D826" s="88"/>
      <c r="E826" s="88"/>
      <c r="F826" s="88"/>
      <c r="G826" s="88"/>
      <c r="H826" s="88"/>
      <c r="I826" s="88"/>
      <c r="J826" s="89"/>
      <c r="K826" s="37">
        <f>K831+K874+K863</f>
        <v>8255598.67</v>
      </c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>
        <f>AC831+AC874+AC863+AC859+AC827</f>
        <v>7647471.3</v>
      </c>
      <c r="AD826" s="37"/>
      <c r="AE826" s="37"/>
      <c r="AF826" s="37">
        <f>AF831+AF874+AF863</f>
        <v>8854571.3</v>
      </c>
      <c r="AG826" s="37"/>
      <c r="AH826" s="37"/>
      <c r="AI826" s="37">
        <f>AI831+AI874+AI863</f>
        <v>8854571.3</v>
      </c>
    </row>
    <row r="827" spans="1:35" ht="32.25" customHeight="1">
      <c r="A827" s="6"/>
      <c r="B827" s="90" t="s">
        <v>41</v>
      </c>
      <c r="C827" s="56">
        <v>99</v>
      </c>
      <c r="D827" s="56">
        <v>0</v>
      </c>
      <c r="E827" s="55" t="s">
        <v>183</v>
      </c>
      <c r="F827" s="56">
        <v>0</v>
      </c>
      <c r="G827" s="56">
        <v>902</v>
      </c>
      <c r="H827" s="88"/>
      <c r="I827" s="88"/>
      <c r="J827" s="89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>
        <f>AC828</f>
        <v>50000</v>
      </c>
      <c r="AD827" s="37"/>
      <c r="AE827" s="37"/>
      <c r="AF827" s="37"/>
      <c r="AG827" s="37"/>
      <c r="AH827" s="37"/>
      <c r="AI827" s="37"/>
    </row>
    <row r="828" spans="1:35" ht="32.25" customHeight="1">
      <c r="A828" s="6"/>
      <c r="B828" s="87" t="s">
        <v>319</v>
      </c>
      <c r="C828" s="56">
        <v>99</v>
      </c>
      <c r="D828" s="56">
        <v>0</v>
      </c>
      <c r="E828" s="55" t="s">
        <v>183</v>
      </c>
      <c r="F828" s="56">
        <v>0</v>
      </c>
      <c r="G828" s="56">
        <v>902</v>
      </c>
      <c r="H828" s="56">
        <v>10120</v>
      </c>
      <c r="I828" s="56">
        <v>83030</v>
      </c>
      <c r="J828" s="89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>
        <f>AC829</f>
        <v>50000</v>
      </c>
      <c r="AD828" s="37"/>
      <c r="AE828" s="37"/>
      <c r="AF828" s="37"/>
      <c r="AG828" s="37"/>
      <c r="AH828" s="37"/>
      <c r="AI828" s="37"/>
    </row>
    <row r="829" spans="1:35" ht="33.75" customHeight="1">
      <c r="A829" s="6"/>
      <c r="B829" s="54" t="s">
        <v>28</v>
      </c>
      <c r="C829" s="56">
        <v>99</v>
      </c>
      <c r="D829" s="56">
        <v>0</v>
      </c>
      <c r="E829" s="55" t="s">
        <v>183</v>
      </c>
      <c r="F829" s="56">
        <v>0</v>
      </c>
      <c r="G829" s="56">
        <v>902</v>
      </c>
      <c r="H829" s="56">
        <v>10120</v>
      </c>
      <c r="I829" s="56">
        <v>83030</v>
      </c>
      <c r="J829" s="57">
        <v>300</v>
      </c>
      <c r="K829" s="47">
        <f>K830</f>
        <v>0</v>
      </c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>
        <f>AC830</f>
        <v>50000</v>
      </c>
      <c r="AD829" s="37"/>
      <c r="AE829" s="37"/>
      <c r="AF829" s="37"/>
      <c r="AG829" s="37"/>
      <c r="AH829" s="37"/>
      <c r="AI829" s="37"/>
    </row>
    <row r="830" spans="1:35" ht="12.75">
      <c r="A830" s="6"/>
      <c r="B830" s="54" t="s">
        <v>207</v>
      </c>
      <c r="C830" s="56">
        <v>99</v>
      </c>
      <c r="D830" s="56">
        <v>0</v>
      </c>
      <c r="E830" s="55" t="s">
        <v>183</v>
      </c>
      <c r="F830" s="56">
        <v>0</v>
      </c>
      <c r="G830" s="56">
        <v>902</v>
      </c>
      <c r="H830" s="56">
        <v>10120</v>
      </c>
      <c r="I830" s="56">
        <v>83030</v>
      </c>
      <c r="J830" s="57">
        <v>360</v>
      </c>
      <c r="K830" s="47">
        <v>0</v>
      </c>
      <c r="L830" s="47"/>
      <c r="M830" s="47"/>
      <c r="N830" s="47"/>
      <c r="O830" s="47"/>
      <c r="P830" s="47">
        <v>5537</v>
      </c>
      <c r="Q830" s="47"/>
      <c r="R830" s="47"/>
      <c r="S830" s="47">
        <v>70000</v>
      </c>
      <c r="T830" s="47"/>
      <c r="U830" s="47"/>
      <c r="V830" s="47">
        <v>13931</v>
      </c>
      <c r="W830" s="47"/>
      <c r="X830" s="47"/>
      <c r="Y830" s="47"/>
      <c r="Z830" s="47"/>
      <c r="AA830" s="47">
        <v>50000</v>
      </c>
      <c r="AB830" s="47"/>
      <c r="AC830" s="47">
        <f>AA830</f>
        <v>50000</v>
      </c>
      <c r="AD830" s="37"/>
      <c r="AE830" s="37"/>
      <c r="AF830" s="37"/>
      <c r="AG830" s="37"/>
      <c r="AH830" s="37"/>
      <c r="AI830" s="37"/>
    </row>
    <row r="831" spans="1:35" ht="25.5">
      <c r="A831" s="10" t="s">
        <v>120</v>
      </c>
      <c r="B831" s="87" t="s">
        <v>120</v>
      </c>
      <c r="C831" s="88">
        <v>99</v>
      </c>
      <c r="D831" s="88">
        <v>0</v>
      </c>
      <c r="E831" s="96" t="s">
        <v>183</v>
      </c>
      <c r="F831" s="88">
        <v>0</v>
      </c>
      <c r="G831" s="88">
        <v>905</v>
      </c>
      <c r="H831" s="88"/>
      <c r="I831" s="88"/>
      <c r="J831" s="89"/>
      <c r="K831" s="37">
        <f>K832+K849+K845</f>
        <v>4092642.3200000003</v>
      </c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>
        <f>AC832+AC849+AC845+AC855</f>
        <v>4635385.91</v>
      </c>
      <c r="AD831" s="37"/>
      <c r="AE831" s="37"/>
      <c r="AF831" s="37">
        <f>AF832+AF849+AF845+AF855</f>
        <v>4635385.91</v>
      </c>
      <c r="AG831" s="37"/>
      <c r="AH831" s="37"/>
      <c r="AI831" s="37">
        <f>AI832+AI849+AI845+AI855</f>
        <v>4635385.91</v>
      </c>
    </row>
    <row r="832" spans="1:35" ht="41.25" customHeight="1">
      <c r="A832" s="6" t="s">
        <v>58</v>
      </c>
      <c r="B832" s="95" t="s">
        <v>58</v>
      </c>
      <c r="C832" s="88">
        <v>99</v>
      </c>
      <c r="D832" s="88">
        <v>0</v>
      </c>
      <c r="E832" s="96" t="s">
        <v>183</v>
      </c>
      <c r="F832" s="88">
        <v>0</v>
      </c>
      <c r="G832" s="88">
        <v>905</v>
      </c>
      <c r="H832" s="88">
        <v>10040</v>
      </c>
      <c r="I832" s="88">
        <v>80040</v>
      </c>
      <c r="J832" s="89"/>
      <c r="K832" s="37">
        <f>K833+K838+K841</f>
        <v>1996003</v>
      </c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>
        <f>AC833+AC838+AC841</f>
        <v>2054634.6900000002</v>
      </c>
      <c r="AD832" s="37"/>
      <c r="AE832" s="37"/>
      <c r="AF832" s="37">
        <f>AF833+AF838+AF841</f>
        <v>2057634.6900000002</v>
      </c>
      <c r="AG832" s="37"/>
      <c r="AH832" s="37"/>
      <c r="AI832" s="37">
        <f>AI833+AI838+AI841</f>
        <v>2057634.6900000002</v>
      </c>
    </row>
    <row r="833" spans="1:35" ht="86.25" customHeight="1">
      <c r="A833" s="9" t="s">
        <v>8</v>
      </c>
      <c r="B833" s="99" t="s">
        <v>8</v>
      </c>
      <c r="C833" s="85">
        <v>99</v>
      </c>
      <c r="D833" s="85">
        <v>0</v>
      </c>
      <c r="E833" s="84" t="s">
        <v>183</v>
      </c>
      <c r="F833" s="85">
        <v>0</v>
      </c>
      <c r="G833" s="85">
        <v>905</v>
      </c>
      <c r="H833" s="85">
        <v>10040</v>
      </c>
      <c r="I833" s="85">
        <v>80040</v>
      </c>
      <c r="J833" s="100" t="s">
        <v>9</v>
      </c>
      <c r="K833" s="34">
        <f>K834</f>
        <v>1643102.87</v>
      </c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>
        <f>AC834</f>
        <v>1647993.8800000001</v>
      </c>
      <c r="AD833" s="34"/>
      <c r="AE833" s="34"/>
      <c r="AF833" s="34">
        <f>AF834</f>
        <v>1647993.8800000001</v>
      </c>
      <c r="AG833" s="34"/>
      <c r="AH833" s="34"/>
      <c r="AI833" s="34">
        <f>AI834</f>
        <v>1647993.8800000001</v>
      </c>
    </row>
    <row r="834" spans="1:35" ht="38.25">
      <c r="A834" s="9" t="s">
        <v>10</v>
      </c>
      <c r="B834" s="99" t="s">
        <v>10</v>
      </c>
      <c r="C834" s="85">
        <v>99</v>
      </c>
      <c r="D834" s="85">
        <v>0</v>
      </c>
      <c r="E834" s="84" t="s">
        <v>183</v>
      </c>
      <c r="F834" s="85">
        <v>0</v>
      </c>
      <c r="G834" s="85">
        <v>905</v>
      </c>
      <c r="H834" s="85">
        <v>10040</v>
      </c>
      <c r="I834" s="85">
        <v>80040</v>
      </c>
      <c r="J834" s="100" t="s">
        <v>11</v>
      </c>
      <c r="K834" s="34">
        <f>K835+K836+K837</f>
        <v>1643102.87</v>
      </c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>
        <f>AC835+AC836+AC837</f>
        <v>1647993.8800000001</v>
      </c>
      <c r="AD834" s="34"/>
      <c r="AE834" s="34"/>
      <c r="AF834" s="34">
        <f>AF835+AF836+AF837</f>
        <v>1647993.8800000001</v>
      </c>
      <c r="AG834" s="34"/>
      <c r="AH834" s="34"/>
      <c r="AI834" s="34">
        <f>AI835+AI836+AI837</f>
        <v>1647993.8800000001</v>
      </c>
    </row>
    <row r="835" spans="1:35" s="3" customFormat="1" ht="25.5">
      <c r="A835" s="9" t="s">
        <v>131</v>
      </c>
      <c r="B835" s="99" t="s">
        <v>131</v>
      </c>
      <c r="C835" s="85">
        <v>99</v>
      </c>
      <c r="D835" s="85">
        <v>0</v>
      </c>
      <c r="E835" s="84" t="s">
        <v>183</v>
      </c>
      <c r="F835" s="85">
        <v>0</v>
      </c>
      <c r="G835" s="85">
        <v>905</v>
      </c>
      <c r="H835" s="85">
        <v>10040</v>
      </c>
      <c r="I835" s="85">
        <v>80040</v>
      </c>
      <c r="J835" s="100">
        <v>121</v>
      </c>
      <c r="K835" s="34">
        <v>1211983.77</v>
      </c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>
        <v>1230740.31</v>
      </c>
      <c r="AD835" s="34"/>
      <c r="AE835" s="34"/>
      <c r="AF835" s="34">
        <v>1230740.31</v>
      </c>
      <c r="AG835" s="34"/>
      <c r="AH835" s="34"/>
      <c r="AI835" s="34">
        <v>1230740.31</v>
      </c>
    </row>
    <row r="836" spans="1:35" ht="51">
      <c r="A836" s="9" t="s">
        <v>57</v>
      </c>
      <c r="B836" s="99" t="s">
        <v>57</v>
      </c>
      <c r="C836" s="85">
        <v>99</v>
      </c>
      <c r="D836" s="85">
        <v>0</v>
      </c>
      <c r="E836" s="84" t="s">
        <v>183</v>
      </c>
      <c r="F836" s="85">
        <v>0</v>
      </c>
      <c r="G836" s="85">
        <v>905</v>
      </c>
      <c r="H836" s="85">
        <v>10040</v>
      </c>
      <c r="I836" s="85">
        <v>80040</v>
      </c>
      <c r="J836" s="100">
        <v>122</v>
      </c>
      <c r="K836" s="34">
        <v>50000</v>
      </c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>
        <v>35000</v>
      </c>
      <c r="AD836" s="34"/>
      <c r="AE836" s="34"/>
      <c r="AF836" s="34">
        <v>35000</v>
      </c>
      <c r="AG836" s="34"/>
      <c r="AH836" s="34"/>
      <c r="AI836" s="34">
        <v>35000</v>
      </c>
    </row>
    <row r="837" spans="1:35" ht="63.75">
      <c r="A837" s="9" t="s">
        <v>132</v>
      </c>
      <c r="B837" s="99" t="s">
        <v>132</v>
      </c>
      <c r="C837" s="85">
        <v>99</v>
      </c>
      <c r="D837" s="85">
        <v>0</v>
      </c>
      <c r="E837" s="84" t="s">
        <v>183</v>
      </c>
      <c r="F837" s="85">
        <v>0</v>
      </c>
      <c r="G837" s="85">
        <v>905</v>
      </c>
      <c r="H837" s="85">
        <v>10040</v>
      </c>
      <c r="I837" s="85">
        <v>80040</v>
      </c>
      <c r="J837" s="100">
        <v>129</v>
      </c>
      <c r="K837" s="34">
        <v>381119.1</v>
      </c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>
        <v>382253.57</v>
      </c>
      <c r="AD837" s="34"/>
      <c r="AE837" s="34"/>
      <c r="AF837" s="34">
        <v>382253.57</v>
      </c>
      <c r="AG837" s="34"/>
      <c r="AH837" s="34"/>
      <c r="AI837" s="34">
        <v>382253.57</v>
      </c>
    </row>
    <row r="838" spans="1:35" ht="38.25">
      <c r="A838" s="9" t="s">
        <v>133</v>
      </c>
      <c r="B838" s="99" t="s">
        <v>133</v>
      </c>
      <c r="C838" s="85">
        <v>99</v>
      </c>
      <c r="D838" s="85">
        <v>0</v>
      </c>
      <c r="E838" s="84" t="s">
        <v>183</v>
      </c>
      <c r="F838" s="85">
        <v>0</v>
      </c>
      <c r="G838" s="85">
        <v>905</v>
      </c>
      <c r="H838" s="85">
        <v>10040</v>
      </c>
      <c r="I838" s="85">
        <v>80040</v>
      </c>
      <c r="J838" s="100">
        <v>200</v>
      </c>
      <c r="K838" s="34">
        <f>K839</f>
        <v>340900.13</v>
      </c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>
        <f>AC839</f>
        <v>406640.81</v>
      </c>
      <c r="AD838" s="34"/>
      <c r="AE838" s="34"/>
      <c r="AF838" s="34">
        <f>AF839</f>
        <v>409640.81</v>
      </c>
      <c r="AG838" s="34"/>
      <c r="AH838" s="34"/>
      <c r="AI838" s="34">
        <f>AI839</f>
        <v>409640.81</v>
      </c>
    </row>
    <row r="839" spans="1:35" ht="38.25">
      <c r="A839" s="9" t="s">
        <v>13</v>
      </c>
      <c r="B839" s="99" t="s">
        <v>13</v>
      </c>
      <c r="C839" s="85">
        <v>99</v>
      </c>
      <c r="D839" s="85">
        <v>0</v>
      </c>
      <c r="E839" s="84" t="s">
        <v>183</v>
      </c>
      <c r="F839" s="85">
        <v>0</v>
      </c>
      <c r="G839" s="85">
        <v>905</v>
      </c>
      <c r="H839" s="85">
        <v>10040</v>
      </c>
      <c r="I839" s="85">
        <v>80040</v>
      </c>
      <c r="J839" s="100">
        <v>240</v>
      </c>
      <c r="K839" s="34">
        <f>K840</f>
        <v>340900.13</v>
      </c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>
        <f>AC840</f>
        <v>406640.81</v>
      </c>
      <c r="AD839" s="34"/>
      <c r="AE839" s="34"/>
      <c r="AF839" s="34">
        <f>AF840</f>
        <v>409640.81</v>
      </c>
      <c r="AG839" s="34"/>
      <c r="AH839" s="34"/>
      <c r="AI839" s="34">
        <f>AI840</f>
        <v>409640.81</v>
      </c>
    </row>
    <row r="840" spans="1:35" ht="38.25">
      <c r="A840" s="9" t="s">
        <v>134</v>
      </c>
      <c r="B840" s="99" t="s">
        <v>134</v>
      </c>
      <c r="C840" s="85">
        <v>99</v>
      </c>
      <c r="D840" s="85">
        <v>0</v>
      </c>
      <c r="E840" s="84" t="s">
        <v>183</v>
      </c>
      <c r="F840" s="85">
        <v>0</v>
      </c>
      <c r="G840" s="85">
        <v>905</v>
      </c>
      <c r="H840" s="85">
        <v>10040</v>
      </c>
      <c r="I840" s="85">
        <v>80040</v>
      </c>
      <c r="J840" s="100">
        <v>244</v>
      </c>
      <c r="K840" s="34">
        <v>340900.13</v>
      </c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>
        <v>50000</v>
      </c>
      <c r="W840" s="34"/>
      <c r="X840" s="34"/>
      <c r="Y840" s="34">
        <v>0</v>
      </c>
      <c r="Z840" s="34"/>
      <c r="AA840" s="34"/>
      <c r="AB840" s="34"/>
      <c r="AC840" s="34">
        <f>406640.81+Y840</f>
        <v>406640.81</v>
      </c>
      <c r="AD840" s="34"/>
      <c r="AE840" s="34"/>
      <c r="AF840" s="34">
        <v>409640.81</v>
      </c>
      <c r="AG840" s="34"/>
      <c r="AH840" s="34"/>
      <c r="AI840" s="34">
        <v>409640.81</v>
      </c>
    </row>
    <row r="841" spans="1:35" s="40" customFormat="1" ht="12.75" hidden="1">
      <c r="A841" s="25" t="s">
        <v>15</v>
      </c>
      <c r="B841" s="54" t="s">
        <v>15</v>
      </c>
      <c r="C841" s="56">
        <v>99</v>
      </c>
      <c r="D841" s="56">
        <v>0</v>
      </c>
      <c r="E841" s="55" t="s">
        <v>183</v>
      </c>
      <c r="F841" s="56">
        <v>0</v>
      </c>
      <c r="G841" s="56">
        <v>905</v>
      </c>
      <c r="H841" s="56">
        <v>10040</v>
      </c>
      <c r="I841" s="56">
        <v>80040</v>
      </c>
      <c r="J841" s="57" t="s">
        <v>16</v>
      </c>
      <c r="K841" s="47">
        <f>K842</f>
        <v>12000</v>
      </c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>
        <f>AC842</f>
        <v>0</v>
      </c>
      <c r="AD841" s="47"/>
      <c r="AE841" s="47"/>
      <c r="AF841" s="47">
        <f>AF842</f>
        <v>0</v>
      </c>
      <c r="AG841" s="47"/>
      <c r="AH841" s="47"/>
      <c r="AI841" s="47">
        <f>AI842</f>
        <v>0</v>
      </c>
    </row>
    <row r="842" spans="1:35" s="40" customFormat="1" ht="12.75" hidden="1">
      <c r="A842" s="25" t="s">
        <v>42</v>
      </c>
      <c r="B842" s="54" t="s">
        <v>42</v>
      </c>
      <c r="C842" s="56">
        <v>99</v>
      </c>
      <c r="D842" s="56">
        <v>0</v>
      </c>
      <c r="E842" s="55" t="s">
        <v>183</v>
      </c>
      <c r="F842" s="56">
        <v>0</v>
      </c>
      <c r="G842" s="56">
        <v>905</v>
      </c>
      <c r="H842" s="56">
        <v>10040</v>
      </c>
      <c r="I842" s="56">
        <v>80040</v>
      </c>
      <c r="J842" s="57">
        <v>850</v>
      </c>
      <c r="K842" s="47">
        <f>K843+K844</f>
        <v>12000</v>
      </c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>
        <f>AC843+AC844</f>
        <v>0</v>
      </c>
      <c r="AD842" s="47"/>
      <c r="AE842" s="47"/>
      <c r="AF842" s="47">
        <f>AF843+AF844</f>
        <v>0</v>
      </c>
      <c r="AG842" s="47"/>
      <c r="AH842" s="47"/>
      <c r="AI842" s="47">
        <f>AI843+AI844</f>
        <v>0</v>
      </c>
    </row>
    <row r="843" spans="1:35" s="40" customFormat="1" ht="12.75" hidden="1">
      <c r="A843" s="25" t="s">
        <v>137</v>
      </c>
      <c r="B843" s="54" t="s">
        <v>137</v>
      </c>
      <c r="C843" s="56">
        <v>99</v>
      </c>
      <c r="D843" s="56">
        <v>0</v>
      </c>
      <c r="E843" s="55" t="s">
        <v>183</v>
      </c>
      <c r="F843" s="56">
        <v>0</v>
      </c>
      <c r="G843" s="56">
        <v>905</v>
      </c>
      <c r="H843" s="56">
        <v>10040</v>
      </c>
      <c r="I843" s="56">
        <v>80040</v>
      </c>
      <c r="J843" s="57" t="s">
        <v>20</v>
      </c>
      <c r="K843" s="47">
        <v>12000</v>
      </c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>
        <v>0</v>
      </c>
      <c r="AD843" s="47"/>
      <c r="AE843" s="47"/>
      <c r="AF843" s="47">
        <v>0</v>
      </c>
      <c r="AG843" s="47"/>
      <c r="AH843" s="47"/>
      <c r="AI843" s="47">
        <v>0</v>
      </c>
    </row>
    <row r="844" spans="1:35" ht="12.75" hidden="1">
      <c r="A844" s="5" t="s">
        <v>215</v>
      </c>
      <c r="B844" s="99" t="s">
        <v>215</v>
      </c>
      <c r="C844" s="85">
        <v>99</v>
      </c>
      <c r="D844" s="85">
        <v>0</v>
      </c>
      <c r="E844" s="84" t="s">
        <v>183</v>
      </c>
      <c r="F844" s="85">
        <v>0</v>
      </c>
      <c r="G844" s="85">
        <v>905</v>
      </c>
      <c r="H844" s="85">
        <v>10040</v>
      </c>
      <c r="I844" s="85">
        <v>80040</v>
      </c>
      <c r="J844" s="100">
        <v>853</v>
      </c>
      <c r="K844" s="34">
        <v>0</v>
      </c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>
        <v>0</v>
      </c>
      <c r="AD844" s="34"/>
      <c r="AE844" s="34"/>
      <c r="AF844" s="34">
        <v>0</v>
      </c>
      <c r="AG844" s="34"/>
      <c r="AH844" s="34"/>
      <c r="AI844" s="34">
        <v>0</v>
      </c>
    </row>
    <row r="845" spans="1:35" ht="42.75" customHeight="1">
      <c r="A845" s="6" t="s">
        <v>228</v>
      </c>
      <c r="B845" s="95" t="s">
        <v>228</v>
      </c>
      <c r="C845" s="88">
        <v>99</v>
      </c>
      <c r="D845" s="88">
        <v>0</v>
      </c>
      <c r="E845" s="96" t="s">
        <v>183</v>
      </c>
      <c r="F845" s="88">
        <v>0</v>
      </c>
      <c r="G845" s="88">
        <v>905</v>
      </c>
      <c r="H845" s="88">
        <v>10042</v>
      </c>
      <c r="I845" s="88">
        <v>80070</v>
      </c>
      <c r="J845" s="93"/>
      <c r="K845" s="37">
        <f>K846</f>
        <v>420548.08</v>
      </c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37">
        <f>AC846</f>
        <v>837480.73</v>
      </c>
      <c r="AD845" s="37"/>
      <c r="AE845" s="37"/>
      <c r="AF845" s="37">
        <f aca="true" t="shared" si="70" ref="AF845:AI847">AF846</f>
        <v>837480.73</v>
      </c>
      <c r="AG845" s="37"/>
      <c r="AH845" s="37"/>
      <c r="AI845" s="37">
        <f t="shared" si="70"/>
        <v>837480.73</v>
      </c>
    </row>
    <row r="846" spans="1:35" ht="38.25">
      <c r="A846" s="9" t="s">
        <v>133</v>
      </c>
      <c r="B846" s="99" t="s">
        <v>133</v>
      </c>
      <c r="C846" s="85">
        <v>99</v>
      </c>
      <c r="D846" s="85">
        <v>0</v>
      </c>
      <c r="E846" s="84" t="s">
        <v>183</v>
      </c>
      <c r="F846" s="85">
        <v>0</v>
      </c>
      <c r="G846" s="85">
        <v>905</v>
      </c>
      <c r="H846" s="85">
        <v>10042</v>
      </c>
      <c r="I846" s="85">
        <v>80070</v>
      </c>
      <c r="J846" s="100">
        <v>200</v>
      </c>
      <c r="K846" s="34">
        <f>K847</f>
        <v>420548.08</v>
      </c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>
        <f>AC847</f>
        <v>837480.73</v>
      </c>
      <c r="AD846" s="34"/>
      <c r="AE846" s="34"/>
      <c r="AF846" s="34">
        <f t="shared" si="70"/>
        <v>837480.73</v>
      </c>
      <c r="AG846" s="34"/>
      <c r="AH846" s="34"/>
      <c r="AI846" s="34">
        <f t="shared" si="70"/>
        <v>837480.73</v>
      </c>
    </row>
    <row r="847" spans="1:35" ht="38.25">
      <c r="A847" s="9" t="s">
        <v>13</v>
      </c>
      <c r="B847" s="99" t="s">
        <v>13</v>
      </c>
      <c r="C847" s="85">
        <v>99</v>
      </c>
      <c r="D847" s="85">
        <v>0</v>
      </c>
      <c r="E847" s="84" t="s">
        <v>183</v>
      </c>
      <c r="F847" s="85">
        <v>0</v>
      </c>
      <c r="G847" s="85">
        <v>905</v>
      </c>
      <c r="H847" s="85">
        <v>10042</v>
      </c>
      <c r="I847" s="85">
        <v>80070</v>
      </c>
      <c r="J847" s="100">
        <v>240</v>
      </c>
      <c r="K847" s="34">
        <f>K848</f>
        <v>420548.08</v>
      </c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>
        <f>AC848</f>
        <v>837480.73</v>
      </c>
      <c r="AD847" s="34"/>
      <c r="AE847" s="34"/>
      <c r="AF847" s="34">
        <f t="shared" si="70"/>
        <v>837480.73</v>
      </c>
      <c r="AG847" s="34"/>
      <c r="AH847" s="34"/>
      <c r="AI847" s="34">
        <f t="shared" si="70"/>
        <v>837480.73</v>
      </c>
    </row>
    <row r="848" spans="1:35" s="3" customFormat="1" ht="46.5" customHeight="1">
      <c r="A848" s="9" t="s">
        <v>134</v>
      </c>
      <c r="B848" s="99" t="s">
        <v>134</v>
      </c>
      <c r="C848" s="85">
        <v>99</v>
      </c>
      <c r="D848" s="85">
        <v>0</v>
      </c>
      <c r="E848" s="84" t="s">
        <v>183</v>
      </c>
      <c r="F848" s="85">
        <v>0</v>
      </c>
      <c r="G848" s="85">
        <v>905</v>
      </c>
      <c r="H848" s="85">
        <v>10042</v>
      </c>
      <c r="I848" s="85">
        <v>80070</v>
      </c>
      <c r="J848" s="100">
        <v>244</v>
      </c>
      <c r="K848" s="34">
        <v>420548.08</v>
      </c>
      <c r="L848" s="34"/>
      <c r="M848" s="34"/>
      <c r="N848" s="34"/>
      <c r="O848" s="34">
        <v>300000</v>
      </c>
      <c r="P848" s="34"/>
      <c r="Q848" s="34"/>
      <c r="R848" s="34"/>
      <c r="S848" s="34"/>
      <c r="T848" s="34"/>
      <c r="U848" s="34">
        <v>116932.65</v>
      </c>
      <c r="V848" s="34"/>
      <c r="W848" s="34"/>
      <c r="X848" s="34"/>
      <c r="Y848" s="34"/>
      <c r="Z848" s="34"/>
      <c r="AA848" s="34"/>
      <c r="AB848" s="34"/>
      <c r="AC848" s="34">
        <v>837480.73</v>
      </c>
      <c r="AD848" s="34"/>
      <c r="AE848" s="34"/>
      <c r="AF848" s="34">
        <v>837480.73</v>
      </c>
      <c r="AG848" s="34"/>
      <c r="AH848" s="34"/>
      <c r="AI848" s="34">
        <v>837480.73</v>
      </c>
    </row>
    <row r="849" spans="1:35" ht="42" customHeight="1">
      <c r="A849" s="10" t="s">
        <v>40</v>
      </c>
      <c r="B849" s="95" t="s">
        <v>317</v>
      </c>
      <c r="C849" s="88">
        <v>99</v>
      </c>
      <c r="D849" s="88">
        <v>0</v>
      </c>
      <c r="E849" s="96" t="s">
        <v>183</v>
      </c>
      <c r="F849" s="88">
        <v>0</v>
      </c>
      <c r="G849" s="88">
        <v>905</v>
      </c>
      <c r="H849" s="88">
        <v>10050</v>
      </c>
      <c r="I849" s="88">
        <v>80030</v>
      </c>
      <c r="J849" s="93" t="s">
        <v>0</v>
      </c>
      <c r="K849" s="37">
        <f>K850</f>
        <v>1676091.24</v>
      </c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37">
        <f>AC850</f>
        <v>1740270.49</v>
      </c>
      <c r="AD849" s="37"/>
      <c r="AE849" s="37"/>
      <c r="AF849" s="37">
        <f>AF850</f>
        <v>1740270.49</v>
      </c>
      <c r="AG849" s="37"/>
      <c r="AH849" s="37"/>
      <c r="AI849" s="37">
        <f>AI850</f>
        <v>1740270.49</v>
      </c>
    </row>
    <row r="850" spans="1:35" ht="76.5">
      <c r="A850" s="9" t="s">
        <v>8</v>
      </c>
      <c r="B850" s="99" t="s">
        <v>8</v>
      </c>
      <c r="C850" s="85">
        <v>99</v>
      </c>
      <c r="D850" s="85">
        <v>0</v>
      </c>
      <c r="E850" s="84" t="s">
        <v>183</v>
      </c>
      <c r="F850" s="85">
        <v>0</v>
      </c>
      <c r="G850" s="85">
        <v>905</v>
      </c>
      <c r="H850" s="85">
        <v>10050</v>
      </c>
      <c r="I850" s="85">
        <v>80030</v>
      </c>
      <c r="J850" s="100" t="s">
        <v>9</v>
      </c>
      <c r="K850" s="34">
        <f>K851</f>
        <v>1676091.24</v>
      </c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>
        <f>AC851</f>
        <v>1740270.49</v>
      </c>
      <c r="AD850" s="34"/>
      <c r="AE850" s="34"/>
      <c r="AF850" s="34">
        <f>AF851</f>
        <v>1740270.49</v>
      </c>
      <c r="AG850" s="34"/>
      <c r="AH850" s="34"/>
      <c r="AI850" s="34">
        <f>AI851</f>
        <v>1740270.49</v>
      </c>
    </row>
    <row r="851" spans="1:35" ht="38.25">
      <c r="A851" s="9" t="s">
        <v>10</v>
      </c>
      <c r="B851" s="99" t="s">
        <v>10</v>
      </c>
      <c r="C851" s="85">
        <v>99</v>
      </c>
      <c r="D851" s="85">
        <v>0</v>
      </c>
      <c r="E851" s="84" t="s">
        <v>183</v>
      </c>
      <c r="F851" s="85">
        <v>0</v>
      </c>
      <c r="G851" s="85">
        <v>905</v>
      </c>
      <c r="H851" s="85">
        <v>10050</v>
      </c>
      <c r="I851" s="85">
        <v>80030</v>
      </c>
      <c r="J851" s="100" t="s">
        <v>11</v>
      </c>
      <c r="K851" s="34">
        <f>K852+K853+K854</f>
        <v>1676091.24</v>
      </c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>
        <f>AC852+AC853+AC854</f>
        <v>1740270.49</v>
      </c>
      <c r="AD851" s="34"/>
      <c r="AE851" s="34"/>
      <c r="AF851" s="34">
        <f>AF852+AF853+AF854</f>
        <v>1740270.49</v>
      </c>
      <c r="AG851" s="34"/>
      <c r="AH851" s="34"/>
      <c r="AI851" s="34">
        <f>AI852+AI853+AI854</f>
        <v>1740270.49</v>
      </c>
    </row>
    <row r="852" spans="1:35" s="3" customFormat="1" ht="25.5">
      <c r="A852" s="9" t="s">
        <v>131</v>
      </c>
      <c r="B852" s="99" t="s">
        <v>131</v>
      </c>
      <c r="C852" s="85">
        <v>99</v>
      </c>
      <c r="D852" s="85">
        <v>0</v>
      </c>
      <c r="E852" s="84" t="s">
        <v>183</v>
      </c>
      <c r="F852" s="85">
        <v>0</v>
      </c>
      <c r="G852" s="85">
        <v>905</v>
      </c>
      <c r="H852" s="85">
        <v>10050</v>
      </c>
      <c r="I852" s="85">
        <v>80030</v>
      </c>
      <c r="J852" s="100">
        <v>121</v>
      </c>
      <c r="K852" s="34">
        <v>1232320.46</v>
      </c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>
        <v>1281613.28</v>
      </c>
      <c r="AD852" s="34"/>
      <c r="AE852" s="34"/>
      <c r="AF852" s="34">
        <v>1281613.28</v>
      </c>
      <c r="AG852" s="34"/>
      <c r="AH852" s="34"/>
      <c r="AI852" s="34">
        <v>1281613.28</v>
      </c>
    </row>
    <row r="853" spans="1:35" ht="51">
      <c r="A853" s="9" t="s">
        <v>57</v>
      </c>
      <c r="B853" s="99" t="s">
        <v>57</v>
      </c>
      <c r="C853" s="85">
        <v>99</v>
      </c>
      <c r="D853" s="85">
        <v>0</v>
      </c>
      <c r="E853" s="84" t="s">
        <v>183</v>
      </c>
      <c r="F853" s="85">
        <v>0</v>
      </c>
      <c r="G853" s="85">
        <v>905</v>
      </c>
      <c r="H853" s="85">
        <v>10050</v>
      </c>
      <c r="I853" s="85">
        <v>80030</v>
      </c>
      <c r="J853" s="100">
        <v>122</v>
      </c>
      <c r="K853" s="34">
        <v>55000</v>
      </c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>
        <v>55000</v>
      </c>
      <c r="AD853" s="34"/>
      <c r="AE853" s="34"/>
      <c r="AF853" s="34">
        <v>55000</v>
      </c>
      <c r="AG853" s="34"/>
      <c r="AH853" s="34"/>
      <c r="AI853" s="34">
        <v>55000</v>
      </c>
    </row>
    <row r="854" spans="1:35" ht="63.75">
      <c r="A854" s="9" t="s">
        <v>132</v>
      </c>
      <c r="B854" s="99" t="s">
        <v>132</v>
      </c>
      <c r="C854" s="85">
        <v>99</v>
      </c>
      <c r="D854" s="85">
        <v>0</v>
      </c>
      <c r="E854" s="84" t="s">
        <v>183</v>
      </c>
      <c r="F854" s="85">
        <v>0</v>
      </c>
      <c r="G854" s="85">
        <v>905</v>
      </c>
      <c r="H854" s="85">
        <v>10050</v>
      </c>
      <c r="I854" s="85">
        <v>80030</v>
      </c>
      <c r="J854" s="100">
        <v>129</v>
      </c>
      <c r="K854" s="34">
        <v>388770.78</v>
      </c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>
        <v>403657.21</v>
      </c>
      <c r="AD854" s="34"/>
      <c r="AE854" s="34"/>
      <c r="AF854" s="34">
        <v>403657.21</v>
      </c>
      <c r="AG854" s="34"/>
      <c r="AH854" s="34"/>
      <c r="AI854" s="34">
        <v>403657.21</v>
      </c>
    </row>
    <row r="855" spans="1:35" ht="27" customHeight="1">
      <c r="A855" s="9"/>
      <c r="B855" s="87" t="s">
        <v>321</v>
      </c>
      <c r="C855" s="88">
        <v>99</v>
      </c>
      <c r="D855" s="88">
        <v>0</v>
      </c>
      <c r="E855" s="96" t="s">
        <v>183</v>
      </c>
      <c r="F855" s="88">
        <v>0</v>
      </c>
      <c r="G855" s="88">
        <v>905</v>
      </c>
      <c r="H855" s="88"/>
      <c r="I855" s="88">
        <v>83360</v>
      </c>
      <c r="J855" s="89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>
        <f>AC856</f>
        <v>3000</v>
      </c>
      <c r="AD855" s="37"/>
      <c r="AE855" s="37"/>
      <c r="AF855" s="175">
        <f>AF856</f>
        <v>0</v>
      </c>
      <c r="AG855" s="175"/>
      <c r="AH855" s="175"/>
      <c r="AI855" s="175">
        <f>AI856</f>
        <v>0</v>
      </c>
    </row>
    <row r="856" spans="1:35" ht="12.75">
      <c r="A856" s="9"/>
      <c r="B856" s="99" t="s">
        <v>15</v>
      </c>
      <c r="C856" s="85">
        <v>99</v>
      </c>
      <c r="D856" s="85">
        <v>0</v>
      </c>
      <c r="E856" s="84" t="s">
        <v>183</v>
      </c>
      <c r="F856" s="85">
        <v>0</v>
      </c>
      <c r="G856" s="85">
        <v>905</v>
      </c>
      <c r="H856" s="85">
        <v>10040</v>
      </c>
      <c r="I856" s="85">
        <v>83360</v>
      </c>
      <c r="J856" s="100" t="s">
        <v>16</v>
      </c>
      <c r="K856" s="34" t="e">
        <f>K857</f>
        <v>#REF!</v>
      </c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>
        <f>AC857</f>
        <v>3000</v>
      </c>
      <c r="AD856" s="34"/>
      <c r="AE856" s="34"/>
      <c r="AF856" s="176">
        <f>AF857</f>
        <v>0</v>
      </c>
      <c r="AG856" s="176"/>
      <c r="AH856" s="176"/>
      <c r="AI856" s="176">
        <f>AI857</f>
        <v>0</v>
      </c>
    </row>
    <row r="857" spans="1:35" ht="12.75">
      <c r="A857" s="9"/>
      <c r="B857" s="99" t="s">
        <v>42</v>
      </c>
      <c r="C857" s="85">
        <v>99</v>
      </c>
      <c r="D857" s="85">
        <v>0</v>
      </c>
      <c r="E857" s="84" t="s">
        <v>183</v>
      </c>
      <c r="F857" s="85">
        <v>0</v>
      </c>
      <c r="G857" s="85">
        <v>905</v>
      </c>
      <c r="H857" s="85">
        <v>10040</v>
      </c>
      <c r="I857" s="85">
        <v>83360</v>
      </c>
      <c r="J857" s="100">
        <v>850</v>
      </c>
      <c r="K857" s="34" t="e">
        <f>K858+#REF!</f>
        <v>#REF!</v>
      </c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>
        <f>AC858</f>
        <v>3000</v>
      </c>
      <c r="AD857" s="34"/>
      <c r="AE857" s="34"/>
      <c r="AF857" s="176">
        <f>AF858</f>
        <v>0</v>
      </c>
      <c r="AG857" s="176"/>
      <c r="AH857" s="176"/>
      <c r="AI857" s="176">
        <f>AI858</f>
        <v>0</v>
      </c>
    </row>
    <row r="858" spans="1:35" ht="12.75">
      <c r="A858" s="9"/>
      <c r="B858" s="99" t="s">
        <v>137</v>
      </c>
      <c r="C858" s="85">
        <v>99</v>
      </c>
      <c r="D858" s="85">
        <v>0</v>
      </c>
      <c r="E858" s="84" t="s">
        <v>183</v>
      </c>
      <c r="F858" s="85">
        <v>0</v>
      </c>
      <c r="G858" s="85">
        <v>905</v>
      </c>
      <c r="H858" s="85">
        <v>10040</v>
      </c>
      <c r="I858" s="85">
        <v>83360</v>
      </c>
      <c r="J858" s="100" t="s">
        <v>20</v>
      </c>
      <c r="K858" s="34">
        <v>12000</v>
      </c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>
        <v>3000</v>
      </c>
      <c r="AD858" s="34"/>
      <c r="AE858" s="34"/>
      <c r="AF858" s="176">
        <v>0</v>
      </c>
      <c r="AG858" s="176"/>
      <c r="AH858" s="176"/>
      <c r="AI858" s="176">
        <v>0</v>
      </c>
    </row>
    <row r="859" spans="1:35" ht="49.5" customHeight="1">
      <c r="A859" s="9"/>
      <c r="B859" s="99" t="s">
        <v>350</v>
      </c>
      <c r="C859" s="85">
        <v>99</v>
      </c>
      <c r="D859" s="85">
        <v>0</v>
      </c>
      <c r="E859" s="84" t="s">
        <v>183</v>
      </c>
      <c r="F859" s="85">
        <v>0</v>
      </c>
      <c r="G859" s="85">
        <v>905</v>
      </c>
      <c r="H859" s="85"/>
      <c r="I859" s="85">
        <v>82580</v>
      </c>
      <c r="J859" s="100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>
        <f>AC860</f>
        <v>100000</v>
      </c>
      <c r="AD859" s="34"/>
      <c r="AE859" s="34"/>
      <c r="AF859" s="34"/>
      <c r="AG859" s="34"/>
      <c r="AH859" s="34"/>
      <c r="AI859" s="34"/>
    </row>
    <row r="860" spans="1:35" ht="25.5">
      <c r="A860" s="9"/>
      <c r="B860" s="120" t="s">
        <v>28</v>
      </c>
      <c r="C860" s="85">
        <v>99</v>
      </c>
      <c r="D860" s="85">
        <v>0</v>
      </c>
      <c r="E860" s="84" t="s">
        <v>183</v>
      </c>
      <c r="F860" s="85">
        <v>0</v>
      </c>
      <c r="G860" s="85">
        <v>905</v>
      </c>
      <c r="H860" s="85"/>
      <c r="I860" s="85">
        <v>82580</v>
      </c>
      <c r="J860" s="100">
        <v>300</v>
      </c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>
        <f>AC861</f>
        <v>100000</v>
      </c>
      <c r="AD860" s="34"/>
      <c r="AE860" s="34"/>
      <c r="AF860" s="34"/>
      <c r="AG860" s="34"/>
      <c r="AH860" s="34"/>
      <c r="AI860" s="34"/>
    </row>
    <row r="861" spans="1:35" ht="25.5">
      <c r="A861" s="9"/>
      <c r="B861" s="120" t="s">
        <v>50</v>
      </c>
      <c r="C861" s="85">
        <v>99</v>
      </c>
      <c r="D861" s="85">
        <v>0</v>
      </c>
      <c r="E861" s="84" t="s">
        <v>183</v>
      </c>
      <c r="F861" s="85">
        <v>0</v>
      </c>
      <c r="G861" s="85">
        <v>905</v>
      </c>
      <c r="H861" s="85"/>
      <c r="I861" s="85">
        <v>82580</v>
      </c>
      <c r="J861" s="100">
        <v>310</v>
      </c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>
        <f>AC862</f>
        <v>100000</v>
      </c>
      <c r="AD861" s="34"/>
      <c r="AE861" s="34"/>
      <c r="AF861" s="34"/>
      <c r="AG861" s="34"/>
      <c r="AH861" s="34"/>
      <c r="AI861" s="34"/>
    </row>
    <row r="862" spans="1:35" ht="38.25">
      <c r="A862" s="9"/>
      <c r="B862" s="120" t="s">
        <v>33</v>
      </c>
      <c r="C862" s="85">
        <v>99</v>
      </c>
      <c r="D862" s="85">
        <v>0</v>
      </c>
      <c r="E862" s="84" t="s">
        <v>183</v>
      </c>
      <c r="F862" s="85">
        <v>0</v>
      </c>
      <c r="G862" s="85">
        <v>905</v>
      </c>
      <c r="H862" s="85"/>
      <c r="I862" s="85">
        <v>82580</v>
      </c>
      <c r="J862" s="100">
        <v>313</v>
      </c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>
        <v>50000</v>
      </c>
      <c r="Z862" s="34">
        <v>50000</v>
      </c>
      <c r="AA862" s="34"/>
      <c r="AB862" s="34"/>
      <c r="AC862" s="34">
        <f>Y862+Z862</f>
        <v>100000</v>
      </c>
      <c r="AD862" s="34"/>
      <c r="AE862" s="34"/>
      <c r="AF862" s="34"/>
      <c r="AG862" s="34"/>
      <c r="AH862" s="34"/>
      <c r="AI862" s="34"/>
    </row>
    <row r="863" spans="1:35" ht="12.75">
      <c r="A863" s="10" t="s">
        <v>119</v>
      </c>
      <c r="B863" s="87" t="s">
        <v>119</v>
      </c>
      <c r="C863" s="88">
        <v>99</v>
      </c>
      <c r="D863" s="88">
        <v>0</v>
      </c>
      <c r="E863" s="96" t="s">
        <v>183</v>
      </c>
      <c r="F863" s="88">
        <v>0</v>
      </c>
      <c r="G863" s="88">
        <v>904</v>
      </c>
      <c r="H863" s="88"/>
      <c r="I863" s="88"/>
      <c r="J863" s="89"/>
      <c r="K863" s="37">
        <f>K864+K870</f>
        <v>1662956.35</v>
      </c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>
        <f>AC864+AC870</f>
        <v>1719185.39</v>
      </c>
      <c r="AD863" s="37"/>
      <c r="AE863" s="37"/>
      <c r="AF863" s="37">
        <f>AF864+AF870</f>
        <v>1719185.39</v>
      </c>
      <c r="AG863" s="37"/>
      <c r="AH863" s="37"/>
      <c r="AI863" s="37">
        <f>AI864+AI870</f>
        <v>1719185.39</v>
      </c>
    </row>
    <row r="864" spans="1:35" ht="55.5" customHeight="1">
      <c r="A864" s="5" t="s">
        <v>59</v>
      </c>
      <c r="B864" s="95" t="s">
        <v>318</v>
      </c>
      <c r="C864" s="88">
        <v>99</v>
      </c>
      <c r="D864" s="88">
        <v>0</v>
      </c>
      <c r="E864" s="96" t="s">
        <v>183</v>
      </c>
      <c r="F864" s="88">
        <v>0</v>
      </c>
      <c r="G864" s="88">
        <v>904</v>
      </c>
      <c r="H864" s="88">
        <v>10060</v>
      </c>
      <c r="I864" s="88">
        <v>80050</v>
      </c>
      <c r="J864" s="89"/>
      <c r="K864" s="37">
        <f>K865</f>
        <v>1477335.9000000001</v>
      </c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>
        <f>AC865</f>
        <v>1533564.94</v>
      </c>
      <c r="AD864" s="37"/>
      <c r="AE864" s="37"/>
      <c r="AF864" s="37">
        <f>AF865</f>
        <v>1533564.94</v>
      </c>
      <c r="AG864" s="37"/>
      <c r="AH864" s="37"/>
      <c r="AI864" s="37">
        <f>AI865</f>
        <v>1533564.94</v>
      </c>
    </row>
    <row r="865" spans="1:35" ht="76.5">
      <c r="A865" s="9" t="s">
        <v>8</v>
      </c>
      <c r="B865" s="99" t="s">
        <v>8</v>
      </c>
      <c r="C865" s="85">
        <v>99</v>
      </c>
      <c r="D865" s="85">
        <v>0</v>
      </c>
      <c r="E865" s="84" t="s">
        <v>183</v>
      </c>
      <c r="F865" s="85">
        <v>0</v>
      </c>
      <c r="G865" s="85">
        <v>904</v>
      </c>
      <c r="H865" s="85">
        <v>10060</v>
      </c>
      <c r="I865" s="85">
        <v>80050</v>
      </c>
      <c r="J865" s="100">
        <v>100</v>
      </c>
      <c r="K865" s="34">
        <f>K866</f>
        <v>1477335.9000000001</v>
      </c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>
        <f>AC866</f>
        <v>1533564.94</v>
      </c>
      <c r="AD865" s="34"/>
      <c r="AE865" s="34"/>
      <c r="AF865" s="34">
        <f>AF866</f>
        <v>1533564.94</v>
      </c>
      <c r="AG865" s="34"/>
      <c r="AH865" s="34"/>
      <c r="AI865" s="34">
        <f>AI866</f>
        <v>1533564.94</v>
      </c>
    </row>
    <row r="866" spans="1:35" ht="38.25">
      <c r="A866" s="9" t="s">
        <v>10</v>
      </c>
      <c r="B866" s="99" t="s">
        <v>10</v>
      </c>
      <c r="C866" s="85">
        <v>99</v>
      </c>
      <c r="D866" s="85">
        <v>0</v>
      </c>
      <c r="E866" s="84" t="s">
        <v>183</v>
      </c>
      <c r="F866" s="85">
        <v>0</v>
      </c>
      <c r="G866" s="85">
        <v>904</v>
      </c>
      <c r="H866" s="85">
        <v>10060</v>
      </c>
      <c r="I866" s="85">
        <v>80050</v>
      </c>
      <c r="J866" s="100" t="s">
        <v>11</v>
      </c>
      <c r="K866" s="34">
        <f>K867+K868+K869</f>
        <v>1477335.9000000001</v>
      </c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>
        <f>AC867+AC868+AC869</f>
        <v>1533564.94</v>
      </c>
      <c r="AD866" s="34"/>
      <c r="AE866" s="34"/>
      <c r="AF866" s="34">
        <f>AF867+AF868+AF869</f>
        <v>1533564.94</v>
      </c>
      <c r="AG866" s="34"/>
      <c r="AH866" s="34"/>
      <c r="AI866" s="34">
        <f>AI867+AI868+AI869</f>
        <v>1533564.94</v>
      </c>
    </row>
    <row r="867" spans="1:35" ht="25.5">
      <c r="A867" s="9" t="s">
        <v>131</v>
      </c>
      <c r="B867" s="99" t="s">
        <v>131</v>
      </c>
      <c r="C867" s="85">
        <v>99</v>
      </c>
      <c r="D867" s="85">
        <v>0</v>
      </c>
      <c r="E867" s="84" t="s">
        <v>183</v>
      </c>
      <c r="F867" s="85">
        <v>0</v>
      </c>
      <c r="G867" s="85">
        <v>904</v>
      </c>
      <c r="H867" s="85">
        <v>10060</v>
      </c>
      <c r="I867" s="85">
        <v>80050</v>
      </c>
      <c r="J867" s="100">
        <v>121</v>
      </c>
      <c r="K867" s="34">
        <v>1079666.59</v>
      </c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>
        <v>1122853.25</v>
      </c>
      <c r="AD867" s="34"/>
      <c r="AE867" s="34"/>
      <c r="AF867" s="34">
        <v>1122853.25</v>
      </c>
      <c r="AG867" s="34"/>
      <c r="AH867" s="34"/>
      <c r="AI867" s="34">
        <v>1122853.25</v>
      </c>
    </row>
    <row r="868" spans="1:35" ht="51">
      <c r="A868" s="9" t="s">
        <v>57</v>
      </c>
      <c r="B868" s="99" t="s">
        <v>57</v>
      </c>
      <c r="C868" s="85">
        <v>99</v>
      </c>
      <c r="D868" s="85">
        <v>0</v>
      </c>
      <c r="E868" s="84" t="s">
        <v>183</v>
      </c>
      <c r="F868" s="85">
        <v>0</v>
      </c>
      <c r="G868" s="85">
        <v>904</v>
      </c>
      <c r="H868" s="85">
        <v>10060</v>
      </c>
      <c r="I868" s="85">
        <v>80050</v>
      </c>
      <c r="J868" s="100">
        <v>122</v>
      </c>
      <c r="K868" s="34">
        <v>55000</v>
      </c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>
        <v>55000</v>
      </c>
      <c r="AD868" s="34"/>
      <c r="AE868" s="34"/>
      <c r="AF868" s="34">
        <v>55000</v>
      </c>
      <c r="AG868" s="34"/>
      <c r="AH868" s="34"/>
      <c r="AI868" s="34">
        <v>55000</v>
      </c>
    </row>
    <row r="869" spans="1:35" ht="63.75">
      <c r="A869" s="9" t="s">
        <v>132</v>
      </c>
      <c r="B869" s="99" t="s">
        <v>132</v>
      </c>
      <c r="C869" s="85">
        <v>99</v>
      </c>
      <c r="D869" s="85">
        <v>0</v>
      </c>
      <c r="E869" s="84" t="s">
        <v>183</v>
      </c>
      <c r="F869" s="85">
        <v>0</v>
      </c>
      <c r="G869" s="85">
        <v>904</v>
      </c>
      <c r="H869" s="85">
        <v>10060</v>
      </c>
      <c r="I869" s="85">
        <v>80050</v>
      </c>
      <c r="J869" s="100">
        <v>129</v>
      </c>
      <c r="K869" s="34">
        <v>342669.31</v>
      </c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>
        <v>355711.69</v>
      </c>
      <c r="AD869" s="34"/>
      <c r="AE869" s="34"/>
      <c r="AF869" s="34">
        <v>355711.69</v>
      </c>
      <c r="AG869" s="34"/>
      <c r="AH869" s="34"/>
      <c r="AI869" s="34">
        <v>355711.69</v>
      </c>
    </row>
    <row r="870" spans="1:35" ht="42.75" customHeight="1">
      <c r="A870" s="15" t="s">
        <v>60</v>
      </c>
      <c r="B870" s="95" t="s">
        <v>58</v>
      </c>
      <c r="C870" s="88">
        <v>99</v>
      </c>
      <c r="D870" s="88">
        <v>0</v>
      </c>
      <c r="E870" s="96" t="s">
        <v>183</v>
      </c>
      <c r="F870" s="88">
        <v>0</v>
      </c>
      <c r="G870" s="88">
        <v>904</v>
      </c>
      <c r="H870" s="88">
        <v>10070</v>
      </c>
      <c r="I870" s="88">
        <v>80040</v>
      </c>
      <c r="J870" s="93"/>
      <c r="K870" s="37">
        <f>K871</f>
        <v>185620.45</v>
      </c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37">
        <f>AC871</f>
        <v>185620.45</v>
      </c>
      <c r="AD870" s="37"/>
      <c r="AE870" s="37"/>
      <c r="AF870" s="37">
        <f aca="true" t="shared" si="71" ref="AF870:AI872">AF871</f>
        <v>185620.45</v>
      </c>
      <c r="AG870" s="37"/>
      <c r="AH870" s="37"/>
      <c r="AI870" s="37">
        <f t="shared" si="71"/>
        <v>185620.45</v>
      </c>
    </row>
    <row r="871" spans="1:35" ht="38.25">
      <c r="A871" s="9" t="s">
        <v>133</v>
      </c>
      <c r="B871" s="99" t="s">
        <v>133</v>
      </c>
      <c r="C871" s="85">
        <v>99</v>
      </c>
      <c r="D871" s="85">
        <v>0</v>
      </c>
      <c r="E871" s="84" t="s">
        <v>183</v>
      </c>
      <c r="F871" s="85">
        <v>0</v>
      </c>
      <c r="G871" s="85">
        <v>904</v>
      </c>
      <c r="H871" s="85">
        <v>10070</v>
      </c>
      <c r="I871" s="85">
        <v>80040</v>
      </c>
      <c r="J871" s="100" t="s">
        <v>12</v>
      </c>
      <c r="K871" s="34">
        <f>K872</f>
        <v>185620.45</v>
      </c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>
        <f>AC872</f>
        <v>185620.45</v>
      </c>
      <c r="AD871" s="34"/>
      <c r="AE871" s="34"/>
      <c r="AF871" s="34">
        <f t="shared" si="71"/>
        <v>185620.45</v>
      </c>
      <c r="AG871" s="34"/>
      <c r="AH871" s="34"/>
      <c r="AI871" s="34">
        <f t="shared" si="71"/>
        <v>185620.45</v>
      </c>
    </row>
    <row r="872" spans="1:35" ht="38.25">
      <c r="A872" s="9" t="s">
        <v>13</v>
      </c>
      <c r="B872" s="99" t="s">
        <v>13</v>
      </c>
      <c r="C872" s="85">
        <v>99</v>
      </c>
      <c r="D872" s="85">
        <v>0</v>
      </c>
      <c r="E872" s="84" t="s">
        <v>183</v>
      </c>
      <c r="F872" s="85">
        <v>0</v>
      </c>
      <c r="G872" s="85">
        <v>904</v>
      </c>
      <c r="H872" s="85">
        <v>10070</v>
      </c>
      <c r="I872" s="85">
        <v>80040</v>
      </c>
      <c r="J872" s="100">
        <v>240</v>
      </c>
      <c r="K872" s="34">
        <f>K873</f>
        <v>185620.45</v>
      </c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>
        <f>AC873</f>
        <v>185620.45</v>
      </c>
      <c r="AD872" s="34"/>
      <c r="AE872" s="34"/>
      <c r="AF872" s="34">
        <f t="shared" si="71"/>
        <v>185620.45</v>
      </c>
      <c r="AG872" s="34"/>
      <c r="AH872" s="34"/>
      <c r="AI872" s="34">
        <f t="shared" si="71"/>
        <v>185620.45</v>
      </c>
    </row>
    <row r="873" spans="1:35" s="3" customFormat="1" ht="38.25">
      <c r="A873" s="9" t="s">
        <v>134</v>
      </c>
      <c r="B873" s="99" t="s">
        <v>134</v>
      </c>
      <c r="C873" s="85">
        <v>99</v>
      </c>
      <c r="D873" s="85">
        <v>0</v>
      </c>
      <c r="E873" s="84" t="s">
        <v>183</v>
      </c>
      <c r="F873" s="85">
        <v>0</v>
      </c>
      <c r="G873" s="85">
        <v>904</v>
      </c>
      <c r="H873" s="85">
        <v>10070</v>
      </c>
      <c r="I873" s="85">
        <v>80040</v>
      </c>
      <c r="J873" s="100">
        <v>244</v>
      </c>
      <c r="K873" s="34">
        <v>185620.45</v>
      </c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>
        <v>185620.45</v>
      </c>
      <c r="AD873" s="34"/>
      <c r="AE873" s="34"/>
      <c r="AF873" s="34">
        <v>185620.45</v>
      </c>
      <c r="AG873" s="34"/>
      <c r="AH873" s="34"/>
      <c r="AI873" s="34">
        <v>185620.45</v>
      </c>
    </row>
    <row r="874" spans="1:35" ht="36.75" customHeight="1">
      <c r="A874" s="11" t="s">
        <v>41</v>
      </c>
      <c r="B874" s="147" t="s">
        <v>54</v>
      </c>
      <c r="C874" s="88">
        <v>99</v>
      </c>
      <c r="D874" s="88">
        <v>0</v>
      </c>
      <c r="E874" s="96" t="s">
        <v>183</v>
      </c>
      <c r="F874" s="88">
        <v>0</v>
      </c>
      <c r="G874" s="88">
        <v>961</v>
      </c>
      <c r="H874" s="88"/>
      <c r="I874" s="88"/>
      <c r="J874" s="89"/>
      <c r="K874" s="37">
        <f>K875</f>
        <v>2500000</v>
      </c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>
        <f>AC875</f>
        <v>1142900</v>
      </c>
      <c r="AD874" s="37"/>
      <c r="AE874" s="37"/>
      <c r="AF874" s="37">
        <f>AF875</f>
        <v>2500000</v>
      </c>
      <c r="AG874" s="37"/>
      <c r="AH874" s="37"/>
      <c r="AI874" s="37">
        <f>AI875</f>
        <v>2500000</v>
      </c>
    </row>
    <row r="875" spans="1:35" ht="30" customHeight="1">
      <c r="A875" s="6" t="s">
        <v>116</v>
      </c>
      <c r="B875" s="162" t="s">
        <v>319</v>
      </c>
      <c r="C875" s="85">
        <v>99</v>
      </c>
      <c r="D875" s="85">
        <v>0</v>
      </c>
      <c r="E875" s="84" t="s">
        <v>183</v>
      </c>
      <c r="F875" s="85">
        <v>0</v>
      </c>
      <c r="G875" s="85">
        <v>961</v>
      </c>
      <c r="H875" s="85">
        <v>10120</v>
      </c>
      <c r="I875" s="85">
        <v>83030</v>
      </c>
      <c r="J875" s="100"/>
      <c r="K875" s="34">
        <f>K878+K876</f>
        <v>2500000</v>
      </c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>
        <f>AC878+AC876</f>
        <v>1142900</v>
      </c>
      <c r="AD875" s="34"/>
      <c r="AE875" s="34"/>
      <c r="AF875" s="34">
        <f>AF878+AF876</f>
        <v>2500000</v>
      </c>
      <c r="AG875" s="34"/>
      <c r="AH875" s="34"/>
      <c r="AI875" s="34">
        <f>AI878+AI876</f>
        <v>2500000</v>
      </c>
    </row>
    <row r="876" spans="1:35" s="40" customFormat="1" ht="25.5" hidden="1">
      <c r="A876" s="20" t="s">
        <v>28</v>
      </c>
      <c r="B876" s="54" t="s">
        <v>28</v>
      </c>
      <c r="C876" s="56">
        <v>99</v>
      </c>
      <c r="D876" s="56">
        <v>0</v>
      </c>
      <c r="E876" s="55" t="s">
        <v>183</v>
      </c>
      <c r="F876" s="56">
        <v>0</v>
      </c>
      <c r="G876" s="56">
        <v>902</v>
      </c>
      <c r="H876" s="56">
        <v>10120</v>
      </c>
      <c r="I876" s="56">
        <v>83030</v>
      </c>
      <c r="J876" s="57">
        <v>300</v>
      </c>
      <c r="K876" s="47">
        <f>K877</f>
        <v>0</v>
      </c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>
        <f>AC877</f>
        <v>0</v>
      </c>
      <c r="AD876" s="47"/>
      <c r="AE876" s="47"/>
      <c r="AF876" s="176">
        <f>AF877</f>
        <v>0</v>
      </c>
      <c r="AG876" s="176"/>
      <c r="AH876" s="176"/>
      <c r="AI876" s="176">
        <f>AI877</f>
        <v>0</v>
      </c>
    </row>
    <row r="877" spans="1:35" s="40" customFormat="1" ht="12.75" hidden="1">
      <c r="A877" s="25" t="s">
        <v>207</v>
      </c>
      <c r="B877" s="54" t="s">
        <v>207</v>
      </c>
      <c r="C877" s="56">
        <v>99</v>
      </c>
      <c r="D877" s="56">
        <v>0</v>
      </c>
      <c r="E877" s="55" t="s">
        <v>183</v>
      </c>
      <c r="F877" s="56">
        <v>0</v>
      </c>
      <c r="G877" s="56">
        <v>902</v>
      </c>
      <c r="H877" s="56">
        <v>10120</v>
      </c>
      <c r="I877" s="56">
        <v>83030</v>
      </c>
      <c r="J877" s="57">
        <v>360</v>
      </c>
      <c r="K877" s="47">
        <v>0</v>
      </c>
      <c r="L877" s="47"/>
      <c r="M877" s="47"/>
      <c r="N877" s="47"/>
      <c r="O877" s="47"/>
      <c r="P877" s="47">
        <v>5537</v>
      </c>
      <c r="Q877" s="47"/>
      <c r="R877" s="47"/>
      <c r="S877" s="47">
        <v>70000</v>
      </c>
      <c r="T877" s="47"/>
      <c r="U877" s="47"/>
      <c r="V877" s="47">
        <v>13931</v>
      </c>
      <c r="W877" s="47"/>
      <c r="X877" s="47"/>
      <c r="Y877" s="47"/>
      <c r="Z877" s="47"/>
      <c r="AA877" s="47">
        <v>0</v>
      </c>
      <c r="AB877" s="47"/>
      <c r="AC877" s="47">
        <f>AA877</f>
        <v>0</v>
      </c>
      <c r="AD877" s="47"/>
      <c r="AE877" s="47"/>
      <c r="AF877" s="176">
        <v>0</v>
      </c>
      <c r="AG877" s="176"/>
      <c r="AH877" s="176"/>
      <c r="AI877" s="176">
        <v>0</v>
      </c>
    </row>
    <row r="878" spans="1:35" s="3" customFormat="1" ht="12.75">
      <c r="A878" s="5" t="s">
        <v>15</v>
      </c>
      <c r="B878" s="87" t="s">
        <v>15</v>
      </c>
      <c r="C878" s="85">
        <v>99</v>
      </c>
      <c r="D878" s="85">
        <v>0</v>
      </c>
      <c r="E878" s="84" t="s">
        <v>183</v>
      </c>
      <c r="F878" s="85">
        <v>0</v>
      </c>
      <c r="G878" s="85">
        <v>961</v>
      </c>
      <c r="H878" s="85">
        <v>10120</v>
      </c>
      <c r="I878" s="85">
        <v>83030</v>
      </c>
      <c r="J878" s="100">
        <v>800</v>
      </c>
      <c r="K878" s="34">
        <f>K879</f>
        <v>2500000</v>
      </c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>
        <f>AC879</f>
        <v>1142900</v>
      </c>
      <c r="AD878" s="34"/>
      <c r="AE878" s="34"/>
      <c r="AF878" s="34">
        <f>AF879</f>
        <v>2500000</v>
      </c>
      <c r="AG878" s="34"/>
      <c r="AH878" s="34"/>
      <c r="AI878" s="34">
        <f>AI879</f>
        <v>2500000</v>
      </c>
    </row>
    <row r="879" spans="1:35" ht="12.75">
      <c r="A879" s="5" t="s">
        <v>27</v>
      </c>
      <c r="B879" s="99" t="s">
        <v>27</v>
      </c>
      <c r="C879" s="85">
        <v>99</v>
      </c>
      <c r="D879" s="85">
        <v>0</v>
      </c>
      <c r="E879" s="84" t="s">
        <v>183</v>
      </c>
      <c r="F879" s="85">
        <v>0</v>
      </c>
      <c r="G879" s="85">
        <v>961</v>
      </c>
      <c r="H879" s="85">
        <v>10120</v>
      </c>
      <c r="I879" s="85">
        <v>83030</v>
      </c>
      <c r="J879" s="100">
        <v>870</v>
      </c>
      <c r="K879" s="34">
        <v>2500000</v>
      </c>
      <c r="L879" s="34"/>
      <c r="M879" s="34">
        <v>-356189.64</v>
      </c>
      <c r="N879" s="34">
        <v>-121410.64</v>
      </c>
      <c r="O879" s="34">
        <v>-272152</v>
      </c>
      <c r="P879" s="34">
        <v>-85513</v>
      </c>
      <c r="Q879" s="34">
        <v>-308838.72</v>
      </c>
      <c r="R879" s="34"/>
      <c r="S879" s="34">
        <v>-170000</v>
      </c>
      <c r="T879" s="34">
        <v>-30000</v>
      </c>
      <c r="U879" s="34">
        <v>-28500</v>
      </c>
      <c r="V879" s="34">
        <v>-407591.54</v>
      </c>
      <c r="W879" s="34"/>
      <c r="X879" s="34">
        <v>-49998</v>
      </c>
      <c r="Y879" s="34"/>
      <c r="Z879" s="34">
        <v>-1150002</v>
      </c>
      <c r="AA879" s="34">
        <v>-157100</v>
      </c>
      <c r="AB879" s="34"/>
      <c r="AC879" s="34">
        <f>2500000+X879+Z879+AA879</f>
        <v>1142900</v>
      </c>
      <c r="AD879" s="34"/>
      <c r="AE879" s="34"/>
      <c r="AF879" s="34">
        <v>2500000</v>
      </c>
      <c r="AG879" s="34"/>
      <c r="AH879" s="34"/>
      <c r="AI879" s="34">
        <v>2500000</v>
      </c>
    </row>
    <row r="880" spans="2:35" ht="12.75">
      <c r="B880" s="195" t="s">
        <v>75</v>
      </c>
      <c r="C880" s="196"/>
      <c r="D880" s="196"/>
      <c r="E880" s="196"/>
      <c r="F880" s="196"/>
      <c r="G880" s="196"/>
      <c r="H880" s="196"/>
      <c r="I880" s="196"/>
      <c r="J880" s="196"/>
      <c r="K880" s="37">
        <f>K17+K425+K458+K683+K715+K789+K826</f>
        <v>773042605.4</v>
      </c>
      <c r="L880" s="146">
        <f>SUM(L17:L879)</f>
        <v>23921620.009999998</v>
      </c>
      <c r="M880" s="146">
        <f>SUM(M17:M879)</f>
        <v>4000000.0000000005</v>
      </c>
      <c r="N880" s="146">
        <f>SUM(N17:N879)</f>
        <v>16693196</v>
      </c>
      <c r="O880" s="146"/>
      <c r="P880" s="146">
        <f>SUM(P17:P879)</f>
        <v>27657858.759999998</v>
      </c>
      <c r="Q880" s="146"/>
      <c r="R880" s="146"/>
      <c r="S880" s="146"/>
      <c r="T880" s="146"/>
      <c r="U880" s="146">
        <f>SUM(U17:U879)</f>
        <v>29217891.029999994</v>
      </c>
      <c r="V880" s="146"/>
      <c r="W880" s="146">
        <f>SUM(W17:W879)</f>
        <v>30000000</v>
      </c>
      <c r="X880" s="146">
        <f>SUM(X17:X879)</f>
        <v>2843930</v>
      </c>
      <c r="Y880" s="146">
        <f>SUM(Y17:Y879)</f>
        <v>181070</v>
      </c>
      <c r="Z880" s="146">
        <f>SUM(Z17:Z879)</f>
        <v>-2566054.1399999997</v>
      </c>
      <c r="AA880" s="146"/>
      <c r="AB880" s="146"/>
      <c r="AC880" s="37">
        <f>AC17+AC425+AC458+AC683+AC715+AC789+AC826+AC820</f>
        <v>993353257.62</v>
      </c>
      <c r="AD880" s="37"/>
      <c r="AE880" s="37"/>
      <c r="AF880" s="37">
        <f>AF17+AF425+AF458+AF683+AF715+AF789+AF826</f>
        <v>879633483.63</v>
      </c>
      <c r="AG880" s="37"/>
      <c r="AH880" s="37"/>
      <c r="AI880" s="37">
        <f>AI17+AI425+AI458+AI683+AI715+AI789+AI826</f>
        <v>875762246.84</v>
      </c>
    </row>
    <row r="882" spans="32:35" ht="12.75">
      <c r="AF882" s="79"/>
      <c r="AG882" s="79"/>
      <c r="AH882" s="79"/>
      <c r="AI882" s="79"/>
    </row>
    <row r="883" spans="32:35" ht="12.75">
      <c r="AF883" s="80"/>
      <c r="AG883" s="80"/>
      <c r="AH883" s="80"/>
      <c r="AI883" s="80"/>
    </row>
    <row r="884" spans="32:35" ht="12.75">
      <c r="AF884" s="79"/>
      <c r="AG884" s="79"/>
      <c r="AH884" s="79"/>
      <c r="AI884" s="79"/>
    </row>
    <row r="885" spans="32:35" ht="12.75">
      <c r="AF885" s="79"/>
      <c r="AG885" s="79"/>
      <c r="AH885" s="79"/>
      <c r="AI885" s="79"/>
    </row>
    <row r="886" spans="32:35" ht="12.75">
      <c r="AF886" s="80"/>
      <c r="AG886" s="80"/>
      <c r="AH886" s="80"/>
      <c r="AI886" s="80"/>
    </row>
    <row r="887" spans="2:35" s="3" customFormat="1" ht="12.75">
      <c r="B887" s="165" t="s">
        <v>360</v>
      </c>
      <c r="C887" s="169"/>
      <c r="D887" s="169"/>
      <c r="E887" s="169"/>
      <c r="F887" s="169"/>
      <c r="G887" s="171"/>
      <c r="H887" s="171"/>
      <c r="I887" s="188" t="s">
        <v>268</v>
      </c>
      <c r="J887" s="191"/>
      <c r="K887" s="191"/>
      <c r="L887" s="191"/>
      <c r="M887" s="191"/>
      <c r="N887" s="191"/>
      <c r="O887" s="191"/>
      <c r="P887" s="191"/>
      <c r="Q887" s="191"/>
      <c r="R887" s="191"/>
      <c r="S887" s="191"/>
      <c r="T887" s="191"/>
      <c r="U887" s="191"/>
      <c r="V887" s="191"/>
      <c r="W887" s="191"/>
      <c r="X887" s="191"/>
      <c r="Y887" s="191"/>
      <c r="Z887" s="191"/>
      <c r="AA887" s="191"/>
      <c r="AB887" s="191"/>
      <c r="AC887" s="191"/>
      <c r="AD887" s="179"/>
      <c r="AE887" s="184"/>
      <c r="AF887" s="186" t="s">
        <v>361</v>
      </c>
      <c r="AG887" s="177"/>
      <c r="AH887" s="182"/>
      <c r="AI887" s="169"/>
    </row>
    <row r="888" spans="2:34" ht="15.75">
      <c r="B888" s="166"/>
      <c r="C888" s="167"/>
      <c r="D888" s="167"/>
      <c r="E888" s="167"/>
      <c r="F888" s="167"/>
      <c r="G888" s="168"/>
      <c r="H888" s="168"/>
      <c r="I888" s="187"/>
      <c r="J888" s="187"/>
      <c r="K888" s="187"/>
      <c r="L888" s="187"/>
      <c r="M888" s="187"/>
      <c r="N888" s="187"/>
      <c r="O888" s="187"/>
      <c r="P888" s="187"/>
      <c r="Q888" s="187"/>
      <c r="R888" s="187"/>
      <c r="S888" s="187"/>
      <c r="T888" s="187"/>
      <c r="U888" s="187"/>
      <c r="V888" s="187"/>
      <c r="W888" s="187"/>
      <c r="X888" s="187"/>
      <c r="Y888" s="187"/>
      <c r="Z888" s="187"/>
      <c r="AA888" s="187"/>
      <c r="AB888" s="187"/>
      <c r="AC888" s="188"/>
      <c r="AD888" s="177"/>
      <c r="AE888" s="182"/>
      <c r="AF888" s="79"/>
      <c r="AG888" s="79"/>
      <c r="AH888" s="79"/>
    </row>
    <row r="889" spans="32:35" ht="12.75">
      <c r="AF889" s="79"/>
      <c r="AG889" s="79"/>
      <c r="AH889" s="79"/>
      <c r="AI889" s="79"/>
    </row>
    <row r="890" spans="32:35" ht="12.75">
      <c r="AF890" s="80"/>
      <c r="AG890" s="80"/>
      <c r="AH890" s="80"/>
      <c r="AI890" s="80"/>
    </row>
    <row r="891" spans="32:35" ht="12.75">
      <c r="AF891" s="79"/>
      <c r="AG891" s="79"/>
      <c r="AH891" s="79"/>
      <c r="AI891" s="79"/>
    </row>
    <row r="892" spans="32:35" ht="12.75">
      <c r="AF892" s="79"/>
      <c r="AG892" s="79"/>
      <c r="AH892" s="79"/>
      <c r="AI892" s="79"/>
    </row>
    <row r="893" spans="32:35" ht="12.75">
      <c r="AF893" s="79"/>
      <c r="AG893" s="79"/>
      <c r="AH893" s="79"/>
      <c r="AI893" s="79"/>
    </row>
    <row r="894" spans="32:35" ht="12.75">
      <c r="AF894" s="79"/>
      <c r="AG894" s="79"/>
      <c r="AH894" s="79"/>
      <c r="AI894" s="79"/>
    </row>
  </sheetData>
  <sheetProtection/>
  <mergeCells count="7">
    <mergeCell ref="I888:AC888"/>
    <mergeCell ref="E1:J1"/>
    <mergeCell ref="B12:AI12"/>
    <mergeCell ref="B13:AI13"/>
    <mergeCell ref="B880:J880"/>
    <mergeCell ref="I887:AC887"/>
    <mergeCell ref="J11:A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2018-06-01T08:40:28Z</dcterms:modified>
  <cp:category/>
  <cp:version/>
  <cp:contentType/>
  <cp:contentStatus/>
</cp:coreProperties>
</file>